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026"/>
  <workbookPr codeName="เวิร์กบุ๊กนี้" defaultThemeVersion="124226"/>
  <mc:AlternateContent xmlns:mc="http://schemas.openxmlformats.org/markup-compatibility/2006">
    <mc:Choice Requires="x15">
      <x15ac:absPath xmlns:x15ac="http://schemas.microsoft.com/office/spreadsheetml/2010/11/ac" url="D:\พัสดุ 66\อาคารจุดบริการ\ขอบเขตงานและราคากลาง\ลงร่าง060266\"/>
    </mc:Choice>
  </mc:AlternateContent>
  <xr:revisionPtr revIDLastSave="0" documentId="13_ncr:1_{2E625F04-7E04-49E3-A415-3B4DFDA1DD7D}" xr6:coauthVersionLast="47" xr6:coauthVersionMax="47" xr10:uidLastSave="{00000000-0000-0000-0000-000000000000}"/>
  <bookViews>
    <workbookView xWindow="-120" yWindow="-120" windowWidth="20730" windowHeight="11040" tabRatio="698" activeTab="2" xr2:uid="{00000000-000D-0000-FFFF-FFFF00000000}"/>
  </bookViews>
  <sheets>
    <sheet name="ปร.6 " sheetId="143" r:id="rId1"/>
    <sheet name="ปร.5ก " sheetId="85" r:id="rId2"/>
    <sheet name="ปร.5ข " sheetId="145" r:id="rId3"/>
    <sheet name="ปร.4 " sheetId="84" r:id="rId4"/>
    <sheet name="ปร.5(GH4 Nuclearhouse)" sheetId="38" state="hidden" r:id="rId5"/>
    <sheet name="ปร.6(สนง.)" sheetId="28" state="hidden" r:id="rId6"/>
    <sheet name="f อาคาร" sheetId="35" state="hidden" r:id="rId7"/>
    <sheet name="Sheet2" sheetId="5" state="hidden" r:id="rId8"/>
  </sheets>
  <externalReferences>
    <externalReference r:id="rId9"/>
    <externalReference r:id="rId10"/>
    <externalReference r:id="rId11"/>
  </externalReferences>
  <definedNames>
    <definedName name="\a" localSheetId="0">#REF!</definedName>
    <definedName name="\a">#REF!</definedName>
    <definedName name="\z" localSheetId="0">#REF!</definedName>
    <definedName name="\z">#REF!</definedName>
    <definedName name="___ml1">#REF!</definedName>
    <definedName name="___sp1">#REF!</definedName>
    <definedName name="___tc1">#REF!</definedName>
    <definedName name="__ml1">#REF!</definedName>
    <definedName name="__sp1">#REF!</definedName>
    <definedName name="__tc1">#REF!</definedName>
    <definedName name="_ml1" localSheetId="0">#REF!</definedName>
    <definedName name="_ml1">#REF!</definedName>
    <definedName name="_sp1">#REF!</definedName>
    <definedName name="_tc1">#REF!</definedName>
    <definedName name="AT" localSheetId="0">#REF!</definedName>
    <definedName name="AT">#REF!</definedName>
    <definedName name="AV.SP" localSheetId="0">#REF!</definedName>
    <definedName name="AV.SP">#REF!</definedName>
    <definedName name="av1.sp" localSheetId="0">#REF!</definedName>
    <definedName name="av1.sp">#REF!</definedName>
    <definedName name="BD" localSheetId="0">#REF!</definedName>
    <definedName name="BD">#REF!</definedName>
    <definedName name="BZ" localSheetId="0">#REF!</definedName>
    <definedName name="BZ">#REF!</definedName>
    <definedName name="CR" localSheetId="0">#REF!</definedName>
    <definedName name="CR">#REF!</definedName>
    <definedName name="cs">[1]ค่างานต้นทุน!$H$109</definedName>
    <definedName name="CT" localSheetId="0">#REF!</definedName>
    <definedName name="CT">#REF!</definedName>
    <definedName name="CV" localSheetId="0">#REF!</definedName>
    <definedName name="CV">#REF!</definedName>
    <definedName name="D" localSheetId="0">#REF!</definedName>
    <definedName name="D">#REF!</definedName>
    <definedName name="_xlnm.Database" localSheetId="0">#REF!</definedName>
    <definedName name="_xlnm.Database">#REF!</definedName>
    <definedName name="DS" localSheetId="0">#REF!</definedName>
    <definedName name="DS">#REF!</definedName>
    <definedName name="DT" localSheetId="0">#REF!</definedName>
    <definedName name="DT">#REF!</definedName>
    <definedName name="ER" localSheetId="0">#REF!</definedName>
    <definedName name="ER">#REF!</definedName>
    <definedName name="froad" localSheetId="0">#REF!</definedName>
    <definedName name="froad">#REF!</definedName>
    <definedName name="GR" localSheetId="0">#REF!</definedName>
    <definedName name="GR">#REF!</definedName>
    <definedName name="HOUR" localSheetId="0">#REF!</definedName>
    <definedName name="HOUR">#REF!</definedName>
    <definedName name="hour1" localSheetId="0">#REF!</definedName>
    <definedName name="hour1">#REF!</definedName>
    <definedName name="l" localSheetId="0">#REF!</definedName>
    <definedName name="l">#REF!</definedName>
    <definedName name="LB" localSheetId="0">#REF!</definedName>
    <definedName name="LB">#REF!</definedName>
    <definedName name="LBD" localSheetId="0">#REF!</definedName>
    <definedName name="LBD">#REF!</definedName>
    <definedName name="LR" localSheetId="0">#REF!</definedName>
    <definedName name="LR">#REF!</definedName>
    <definedName name="LUB" localSheetId="0">#REF!</definedName>
    <definedName name="LUB">#REF!</definedName>
    <definedName name="ML" localSheetId="0">#REF!</definedName>
    <definedName name="ML">#REF!</definedName>
    <definedName name="P" localSheetId="0">#REF!</definedName>
    <definedName name="P">#REF!</definedName>
    <definedName name="pc">[1]ค่างานต้นทุน!$H$91</definedName>
    <definedName name="pipe100">[1]ค่างานต้นทุน!$H$160</definedName>
    <definedName name="pipe120">[1]ค่างานต้นทุน!$H$168</definedName>
    <definedName name="pipe150" localSheetId="0">#REF!</definedName>
    <definedName name="pipe150">#REF!</definedName>
    <definedName name="pipe40">[1]ค่างานต้นทุน!$H$136</definedName>
    <definedName name="pipe60">[1]ค่างานต้นทุน!$H$144</definedName>
    <definedName name="pipe80">[1]ค่างานต้นทุน!$H$152</definedName>
    <definedName name="_xlnm.Print_Area" localSheetId="6">'f อาคาร'!$B$2:$N$39</definedName>
    <definedName name="_xlnm.Print_Area" localSheetId="3">'ปร.4 '!$A$1:$J$182</definedName>
    <definedName name="_xlnm.Print_Area" localSheetId="4">'ปร.5(GH4 Nuclearhouse)'!$A$1:$F$46</definedName>
    <definedName name="_xlnm.Print_Area" localSheetId="1">'ปร.5ก '!$A$1:$G$36</definedName>
    <definedName name="_xlnm.Print_Area" localSheetId="2">'ปร.5ข '!$A$1:$G$37</definedName>
    <definedName name="_xlnm.Print_Area" localSheetId="0">'ปร.6 '!$A$1:$E$34</definedName>
    <definedName name="_xlnm.Print_Titles" localSheetId="3">'ปร.4 '!$1:$9</definedName>
    <definedName name="RC_" localSheetId="0">#REF!</definedName>
    <definedName name="RC_">#REF!</definedName>
    <definedName name="rc_1" localSheetId="0">#REF!</definedName>
    <definedName name="rc_1">#REF!</definedName>
    <definedName name="SB" localSheetId="0">#REF!</definedName>
    <definedName name="SB">#REF!</definedName>
    <definedName name="SP" localSheetId="0">#REF!</definedName>
    <definedName name="SP">#REF!</definedName>
    <definedName name="sumbride" localSheetId="6">[2]bq!#REF!</definedName>
    <definedName name="sumbride" localSheetId="0">[2]bq!#REF!</definedName>
    <definedName name="sumbride">[2]bq!#REF!</definedName>
    <definedName name="TC" localSheetId="0">#REF!</definedName>
    <definedName name="TC">#REF!</definedName>
    <definedName name="TIME" localSheetId="0">#REF!</definedName>
    <definedName name="TIME">#REF!</definedName>
    <definedName name="time1" localSheetId="0">#REF!</definedName>
    <definedName name="time1">#REF!</definedName>
    <definedName name="TR" localSheetId="0">#REF!</definedName>
    <definedName name="TR">#REF!</definedName>
    <definedName name="WT" localSheetId="0">#REF!</definedName>
    <definedName name="WT">#REF!</definedName>
    <definedName name="X" localSheetId="0">#REF!</definedName>
    <definedName name="X">#REF!</definedName>
    <definedName name="Xs" localSheetId="0">#REF!</definedName>
    <definedName name="Xs">#REF!</definedName>
    <definedName name="Y" localSheetId="0">#REF!</definedName>
    <definedName name="Y">#REF!</definedName>
    <definedName name="Yp" localSheetId="0">#REF!</definedName>
    <definedName name="Yp">#REF!</definedName>
    <definedName name="Ys" localSheetId="0">#REF!</definedName>
    <definedName name="Ys">#REF!</definedName>
    <definedName name="กรุยทาง" localSheetId="0">#REF!</definedName>
    <definedName name="กรุยทาง">#REF!</definedName>
    <definedName name="ค2" localSheetId="0">#REF!</definedName>
    <definedName name="ค2">#REF!</definedName>
    <definedName name="ต1_ต46">[1]ค่างานต้นทุน!$H$252</definedName>
    <definedName name="ต47_ต48">[1]ค่างานต้นทุน!$H$257</definedName>
    <definedName name="ต49" localSheetId="0">#REF!</definedName>
    <definedName name="ต49">#REF!</definedName>
    <definedName name="ต50" localSheetId="0">#REF!</definedName>
    <definedName name="ต50">#REF!</definedName>
    <definedName name="ต51" localSheetId="0">#REF!</definedName>
    <definedName name="ต51">#REF!</definedName>
    <definedName name="ต52" localSheetId="0">#REF!</definedName>
    <definedName name="ต52">#REF!</definedName>
    <definedName name="น1">[1]ค่างานต้นทุน!$H$288</definedName>
    <definedName name="น2">[1]ค่างานต้นทุน!$H$293</definedName>
    <definedName name="น3">[1]ค่างานต้นทุน!$H$298</definedName>
    <definedName name="น4">[1]ค่างานต้นทุน!$H$303</definedName>
    <definedName name="น5">[1]ค่างานต้นทุน!$H$308</definedName>
    <definedName name="บ_ต">[1]ค่างานต้นทุน!$H$283</definedName>
    <definedName name="บ1">[1]ค่างานต้นทุน!$H$237</definedName>
    <definedName name="บ2">[1]ค่างานต้นทุน!$H$242</definedName>
    <definedName name="บ3_บ36">[1]ค่างานต้นทุน!$H$247</definedName>
    <definedName name="ป" localSheetId="0">#REF!</definedName>
    <definedName name="ป">#REF!</definedName>
    <definedName name="ภูมิอากาศ">[3]ข้อมูลขนส่ง!$B$2</definedName>
    <definedName name="ระยะเหล็กเส้น" localSheetId="0">#REF!</definedName>
    <definedName name="ระยะเหล็กเส้น">#REF!</definedName>
    <definedName name="ระยะแอสฟัลท์" localSheetId="0">#REF!</definedName>
    <definedName name="ระยะแอสฟัลท์">#REF!</definedName>
    <definedName name="ระยะดินตัด" localSheetId="0">#REF!</definedName>
    <definedName name="ระยะดินตัด">#REF!</definedName>
    <definedName name="ระยะดินถม" localSheetId="0">#REF!</definedName>
    <definedName name="ระยะดินถม">#REF!</definedName>
    <definedName name="ระยะทรายถม" localSheetId="0">#REF!</definedName>
    <definedName name="ระยะทรายถม">#REF!</definedName>
    <definedName name="ระยะทรายหยาบ" localSheetId="0">#REF!</definedName>
    <definedName name="ระยะทรายหยาบ">#REF!</definedName>
    <definedName name="ระยะปูนต์" localSheetId="0">#REF!</definedName>
    <definedName name="ระยะปูนต์">#REF!</definedName>
    <definedName name="ระยะลูกรัง" localSheetId="0">#REF!</definedName>
    <definedName name="ระยะลูกรัง">#REF!</definedName>
    <definedName name="ระยะวัสดุคัดเลือก" localSheetId="0">#REF!</definedName>
    <definedName name="ระยะวัสดุคัดเลือก">#REF!</definedName>
    <definedName name="ระยะหิน12" localSheetId="0">#REF!</definedName>
    <definedName name="ระยะหิน12">#REF!</definedName>
    <definedName name="ระยะหินคลุก" localSheetId="0">#REF!</definedName>
    <definedName name="ระยะหินคลุก">#REF!</definedName>
    <definedName name="ระยะหินผสม" localSheetId="0">#REF!</definedName>
    <definedName name="ระยะหินผสม">#REF!</definedName>
    <definedName name="ราคาเหล็กเส้น" localSheetId="0">#REF!</definedName>
    <definedName name="ราคาเหล็กเส้น">#REF!</definedName>
    <definedName name="ราคาแอสฟัลท์" localSheetId="0">#REF!</definedName>
    <definedName name="ราคาแอสฟัลท์">#REF!</definedName>
    <definedName name="ราคาดินตัด" localSheetId="0">#REF!</definedName>
    <definedName name="ราคาดินตัด">#REF!</definedName>
    <definedName name="ราคาดินถม" localSheetId="0">#REF!</definedName>
    <definedName name="ราคาดินถม">#REF!</definedName>
    <definedName name="ราคาทรายถม" localSheetId="0">#REF!</definedName>
    <definedName name="ราคาทรายถม">#REF!</definedName>
    <definedName name="ราคาทรายหยาบ" localSheetId="0">#REF!</definedName>
    <definedName name="ราคาทรายหยาบ">#REF!</definedName>
    <definedName name="ราคาปูนต์" localSheetId="0">#REF!</definedName>
    <definedName name="ราคาปูนต์">#REF!</definedName>
    <definedName name="ราคาลูกรัง" localSheetId="0">#REF!</definedName>
    <definedName name="ราคาลูกรัง">#REF!</definedName>
    <definedName name="ราคาวัสดุคัดเลือก" localSheetId="0">#REF!</definedName>
    <definedName name="ราคาวัสดุคัดเลือก">#REF!</definedName>
    <definedName name="ราคาหิน12" localSheetId="0">#REF!</definedName>
    <definedName name="ราคาหิน12">#REF!</definedName>
    <definedName name="ราคาหินคลุก" localSheetId="0">#REF!</definedName>
    <definedName name="ราคาหินคลุก">#REF!</definedName>
    <definedName name="ราคาหินผสม" localSheetId="0">#REF!</definedName>
    <definedName name="ราคาหินผสม">#REF!</definedName>
    <definedName name="ส1" localSheetId="0">#REF!</definedName>
    <definedName name="ส1">#REF!</definedName>
    <definedName name="ส2" localSheetId="0">#REF!</definedName>
    <definedName name="ส2">#REF!</definedName>
    <definedName name="ส3" localSheetId="0">#REF!</definedName>
    <definedName name="ส3">#REF!</definedName>
    <definedName name="ส4" localSheetId="0">#REF!</definedName>
    <definedName name="ส4">#REF!</definedName>
  </definedNames>
  <calcPr calcId="181029"/>
</workbook>
</file>

<file path=xl/calcChain.xml><?xml version="1.0" encoding="utf-8"?>
<calcChain xmlns="http://schemas.openxmlformats.org/spreadsheetml/2006/main">
  <c r="F181" i="84" l="1"/>
  <c r="F182" i="84" s="1"/>
  <c r="I181" i="84" l="1"/>
  <c r="I182" i="84" s="1"/>
  <c r="F25" i="145"/>
  <c r="D12" i="143" l="1"/>
  <c r="AC8" i="5" l="1"/>
  <c r="AE8" i="5"/>
  <c r="AC9" i="5"/>
  <c r="AE9" i="5"/>
  <c r="AC10" i="5"/>
  <c r="AE10" i="5"/>
  <c r="AC11" i="5"/>
  <c r="AE11" i="5"/>
  <c r="AF11" i="5" s="1"/>
  <c r="AC12" i="5"/>
  <c r="AE12" i="5"/>
  <c r="AF12" i="5" s="1"/>
  <c r="AC13" i="5"/>
  <c r="AE13" i="5"/>
  <c r="AC14" i="5"/>
  <c r="AE14" i="5"/>
  <c r="AF14" i="5" s="1"/>
  <c r="AC15" i="5"/>
  <c r="AE15" i="5"/>
  <c r="AC16" i="5"/>
  <c r="AE16" i="5"/>
  <c r="AC17" i="5"/>
  <c r="AE17" i="5"/>
  <c r="AF17" i="5" s="1"/>
  <c r="AC18" i="5"/>
  <c r="AE18" i="5"/>
  <c r="AF18" i="5" s="1"/>
  <c r="AC19" i="5"/>
  <c r="AE19" i="5"/>
  <c r="AF19" i="5"/>
  <c r="AC20" i="5"/>
  <c r="AE20" i="5"/>
  <c r="AC21" i="5"/>
  <c r="AE21" i="5"/>
  <c r="AC22" i="5"/>
  <c r="AE22" i="5"/>
  <c r="AC23" i="5"/>
  <c r="AE23" i="5"/>
  <c r="AC24" i="5"/>
  <c r="AE24" i="5"/>
  <c r="AC25" i="5"/>
  <c r="AE25" i="5"/>
  <c r="AC26" i="5"/>
  <c r="AE26" i="5"/>
  <c r="AC27" i="5"/>
  <c r="AE27" i="5"/>
  <c r="AF27" i="5" s="1"/>
  <c r="AC28" i="5"/>
  <c r="AE28" i="5"/>
  <c r="AF28" i="5" s="1"/>
  <c r="AC29" i="5"/>
  <c r="AE29" i="5"/>
  <c r="AF29" i="5"/>
  <c r="AC30" i="5"/>
  <c r="AE30" i="5"/>
  <c r="AC31" i="5"/>
  <c r="AE31" i="5"/>
  <c r="AF31" i="5" s="1"/>
  <c r="AC32" i="5"/>
  <c r="AE32" i="5"/>
  <c r="AF32" i="5"/>
  <c r="AC33" i="5"/>
  <c r="AE33" i="5"/>
  <c r="AF33" i="5"/>
  <c r="AC34" i="5"/>
  <c r="AF34" i="5" s="1"/>
  <c r="AE34" i="5"/>
  <c r="AC35" i="5"/>
  <c r="AE35" i="5"/>
  <c r="AC36" i="5"/>
  <c r="AE36" i="5"/>
  <c r="AC37" i="5"/>
  <c r="AE37" i="5"/>
  <c r="AF37" i="5" s="1"/>
  <c r="AC38" i="5"/>
  <c r="AE38" i="5"/>
  <c r="AC39" i="5"/>
  <c r="AE39" i="5"/>
  <c r="AC40" i="5"/>
  <c r="AE40" i="5"/>
  <c r="AC41" i="5"/>
  <c r="AE41" i="5"/>
  <c r="AC42" i="5"/>
  <c r="AE42" i="5"/>
  <c r="AF42" i="5" s="1"/>
  <c r="AC43" i="5"/>
  <c r="AE43" i="5"/>
  <c r="AC44" i="5"/>
  <c r="AE44" i="5"/>
  <c r="AF44" i="5"/>
  <c r="AC45" i="5"/>
  <c r="AF45" i="5" s="1"/>
  <c r="AE45" i="5"/>
  <c r="AC46" i="5"/>
  <c r="AE46" i="5"/>
  <c r="AC47" i="5"/>
  <c r="AE47" i="5"/>
  <c r="AC48" i="5"/>
  <c r="AE48" i="5"/>
  <c r="AF48" i="5"/>
  <c r="AC49" i="5"/>
  <c r="AF49" i="5" s="1"/>
  <c r="AE49" i="5"/>
  <c r="AC50" i="5"/>
  <c r="AE50" i="5"/>
  <c r="AF50" i="5" s="1"/>
  <c r="AC51" i="5"/>
  <c r="AE51" i="5"/>
  <c r="AC52" i="5"/>
  <c r="AE52" i="5"/>
  <c r="AF52" i="5" s="1"/>
  <c r="AC53" i="5"/>
  <c r="AE53" i="5"/>
  <c r="AC54" i="5"/>
  <c r="AF54" i="5" s="1"/>
  <c r="AE54" i="5"/>
  <c r="AC55" i="5"/>
  <c r="AE55" i="5"/>
  <c r="AF55" i="5" s="1"/>
  <c r="AC56" i="5"/>
  <c r="AE56" i="5"/>
  <c r="AF56" i="5" s="1"/>
  <c r="AC57" i="5"/>
  <c r="AE57" i="5"/>
  <c r="AC58" i="5"/>
  <c r="AE58" i="5"/>
  <c r="AC59" i="5"/>
  <c r="AE59" i="5"/>
  <c r="AF59" i="5" s="1"/>
  <c r="AC60" i="5"/>
  <c r="AE60" i="5"/>
  <c r="AF60" i="5" s="1"/>
  <c r="AC61" i="5"/>
  <c r="AF61" i="5" s="1"/>
  <c r="AE61" i="5"/>
  <c r="AC62" i="5"/>
  <c r="AE62" i="5"/>
  <c r="AC63" i="5"/>
  <c r="AE63" i="5"/>
  <c r="AC64" i="5"/>
  <c r="AE64" i="5"/>
  <c r="AC65" i="5"/>
  <c r="AE65" i="5"/>
  <c r="AF65" i="5" s="1"/>
  <c r="AC66" i="5"/>
  <c r="AE66" i="5"/>
  <c r="AF66" i="5" s="1"/>
  <c r="AC67" i="5"/>
  <c r="AE67" i="5"/>
  <c r="AF67" i="5" s="1"/>
  <c r="AC68" i="5"/>
  <c r="AE68" i="5"/>
  <c r="AC69" i="5"/>
  <c r="AE69" i="5"/>
  <c r="AC70" i="5"/>
  <c r="AC71" i="5"/>
  <c r="AE71" i="5"/>
  <c r="AF71" i="5" s="1"/>
  <c r="AC72" i="5"/>
  <c r="AE72" i="5"/>
  <c r="AF72" i="5" s="1"/>
  <c r="AC73" i="5"/>
  <c r="AE73" i="5"/>
  <c r="AC74" i="5"/>
  <c r="AE74" i="5"/>
  <c r="AC75" i="5"/>
  <c r="AE75" i="5"/>
  <c r="AC76" i="5"/>
  <c r="AE76" i="5"/>
  <c r="AF76" i="5" s="1"/>
  <c r="AC77" i="5"/>
  <c r="AE77" i="5"/>
  <c r="AF77" i="5" s="1"/>
  <c r="AC78" i="5"/>
  <c r="AE78" i="5"/>
  <c r="AC79" i="5"/>
  <c r="AE79" i="5"/>
  <c r="AF79" i="5" s="1"/>
  <c r="AC80" i="5"/>
  <c r="AE80" i="5"/>
  <c r="AF80" i="5" s="1"/>
  <c r="AC81" i="5"/>
  <c r="AE81" i="5"/>
  <c r="AF81" i="5" s="1"/>
  <c r="AC82" i="5"/>
  <c r="AE82" i="5"/>
  <c r="AC83" i="5"/>
  <c r="AE83" i="5"/>
  <c r="AC84" i="5"/>
  <c r="AE84" i="5"/>
  <c r="AC85" i="5"/>
  <c r="AE85" i="5"/>
  <c r="AC86" i="5"/>
  <c r="AE86" i="5"/>
  <c r="AF86" i="5" s="1"/>
  <c r="AC87" i="5"/>
  <c r="AE87" i="5"/>
  <c r="AF87" i="5" s="1"/>
  <c r="AC88" i="5"/>
  <c r="AE88" i="5"/>
  <c r="AC89" i="5"/>
  <c r="AE89" i="5"/>
  <c r="AF89" i="5" s="1"/>
  <c r="AC90" i="5"/>
  <c r="AE90" i="5"/>
  <c r="AF90" i="5" s="1"/>
  <c r="AC91" i="5"/>
  <c r="AE91" i="5"/>
  <c r="AF91" i="5"/>
  <c r="AF93" i="5"/>
  <c r="AF94" i="5"/>
  <c r="AF95" i="5"/>
  <c r="AF96" i="5"/>
  <c r="AF97" i="5"/>
  <c r="AF98" i="5"/>
  <c r="AF99" i="5"/>
  <c r="AF100" i="5"/>
  <c r="AF101" i="5"/>
  <c r="AF102" i="5"/>
  <c r="AF103" i="5"/>
  <c r="AF104" i="5"/>
  <c r="AF105" i="5"/>
  <c r="AF106" i="5"/>
  <c r="AF107" i="5"/>
  <c r="AF108" i="5"/>
  <c r="AF109" i="5"/>
  <c r="AF110" i="5"/>
  <c r="AF111" i="5"/>
  <c r="AF112" i="5"/>
  <c r="AF113" i="5"/>
  <c r="AF114" i="5"/>
  <c r="AF115" i="5"/>
  <c r="AF116" i="5"/>
  <c r="AF117" i="5"/>
  <c r="AF118" i="5"/>
  <c r="AF119" i="5"/>
  <c r="AF120" i="5"/>
  <c r="AF121" i="5"/>
  <c r="AF122" i="5"/>
  <c r="AF123" i="5"/>
  <c r="AF124" i="5"/>
  <c r="AF125" i="5"/>
  <c r="AF126" i="5"/>
  <c r="AF127" i="5"/>
  <c r="AF128" i="5"/>
  <c r="AF129" i="5"/>
  <c r="AF130" i="5"/>
  <c r="AF131" i="5"/>
  <c r="AF132" i="5"/>
  <c r="AF133" i="5"/>
  <c r="AF134" i="5"/>
  <c r="AF135" i="5"/>
  <c r="AF136" i="5"/>
  <c r="AF137" i="5"/>
  <c r="AF138" i="5"/>
  <c r="AF139" i="5"/>
  <c r="AC143" i="5"/>
  <c r="AE143" i="5"/>
  <c r="AC144" i="5"/>
  <c r="AE144" i="5"/>
  <c r="AF144" i="5" s="1"/>
  <c r="AC145" i="5"/>
  <c r="AE145" i="5"/>
  <c r="AC146" i="5"/>
  <c r="AE146" i="5"/>
  <c r="AF146" i="5" s="1"/>
  <c r="AC147" i="5"/>
  <c r="AE147" i="5"/>
  <c r="AC148" i="5"/>
  <c r="AE148" i="5"/>
  <c r="AC151" i="5"/>
  <c r="AE151" i="5"/>
  <c r="AC152" i="5"/>
  <c r="AE152" i="5"/>
  <c r="AF152" i="5" s="1"/>
  <c r="AC153" i="5"/>
  <c r="AF153" i="5" s="1"/>
  <c r="AE153" i="5"/>
  <c r="AC154" i="5"/>
  <c r="AE154" i="5"/>
  <c r="AC155" i="5"/>
  <c r="AE155" i="5"/>
  <c r="AF155" i="5"/>
  <c r="AC156" i="5"/>
  <c r="AE156" i="5"/>
  <c r="AC157" i="5"/>
  <c r="AE157" i="5"/>
  <c r="AC158" i="5"/>
  <c r="AE158" i="5"/>
  <c r="AC159" i="5"/>
  <c r="AE159" i="5"/>
  <c r="AC160" i="5"/>
  <c r="AE160" i="5"/>
  <c r="AC163" i="5"/>
  <c r="AE163" i="5"/>
  <c r="AF163" i="5" s="1"/>
  <c r="AC164" i="5"/>
  <c r="AE164" i="5"/>
  <c r="AC165" i="5"/>
  <c r="AE165" i="5"/>
  <c r="AC166" i="5"/>
  <c r="AE166" i="5"/>
  <c r="AC167" i="5"/>
  <c r="AE167" i="5"/>
  <c r="AF167" i="5" s="1"/>
  <c r="AC168" i="5"/>
  <c r="AE168" i="5"/>
  <c r="AC169" i="5"/>
  <c r="AE169" i="5"/>
  <c r="AC170" i="5"/>
  <c r="AE170" i="5"/>
  <c r="AC171" i="5"/>
  <c r="AE171" i="5"/>
  <c r="AF171" i="5"/>
  <c r="AC172" i="5"/>
  <c r="AE172" i="5"/>
  <c r="AC173" i="5"/>
  <c r="AE173" i="5"/>
  <c r="AC174" i="5"/>
  <c r="AE174" i="5"/>
  <c r="AC177" i="5"/>
  <c r="AE177" i="5"/>
  <c r="AC178" i="5"/>
  <c r="AE178" i="5"/>
  <c r="AC179" i="5"/>
  <c r="AE179" i="5"/>
  <c r="AC180" i="5"/>
  <c r="AE180" i="5"/>
  <c r="AF180" i="5" s="1"/>
  <c r="AC181" i="5"/>
  <c r="AE181" i="5"/>
  <c r="AC182" i="5"/>
  <c r="AE182" i="5"/>
  <c r="AC183" i="5"/>
  <c r="AE183" i="5"/>
  <c r="AC184" i="5"/>
  <c r="AE184" i="5"/>
  <c r="AF184" i="5" s="1"/>
  <c r="AC185" i="5"/>
  <c r="AE185" i="5"/>
  <c r="AC186" i="5"/>
  <c r="AE186" i="5"/>
  <c r="AC189" i="5"/>
  <c r="AF189" i="5" s="1"/>
  <c r="AE189" i="5"/>
  <c r="AC190" i="5"/>
  <c r="AE190" i="5"/>
  <c r="AF190" i="5" s="1"/>
  <c r="AC191" i="5"/>
  <c r="AE191" i="5"/>
  <c r="AF191" i="5"/>
  <c r="AC192" i="5"/>
  <c r="AF192" i="5" s="1"/>
  <c r="AE192" i="5"/>
  <c r="AC193" i="5"/>
  <c r="AE193" i="5"/>
  <c r="AF193" i="5" s="1"/>
  <c r="AC194" i="5"/>
  <c r="AE194" i="5"/>
  <c r="AC195" i="5"/>
  <c r="AE195" i="5"/>
  <c r="AC196" i="5"/>
  <c r="AE196" i="5"/>
  <c r="AC197" i="5"/>
  <c r="AF197" i="5"/>
  <c r="AE197" i="5"/>
  <c r="AC198" i="5"/>
  <c r="AE198" i="5"/>
  <c r="AF198" i="5"/>
  <c r="AC199" i="5"/>
  <c r="AE199" i="5"/>
  <c r="AC200" i="5"/>
  <c r="AE200" i="5"/>
  <c r="AC203" i="5"/>
  <c r="AE203" i="5"/>
  <c r="AC204" i="5"/>
  <c r="AE204" i="5"/>
  <c r="AF204" i="5" s="1"/>
  <c r="AC205" i="5"/>
  <c r="AE205" i="5"/>
  <c r="AF205" i="5" s="1"/>
  <c r="AC206" i="5"/>
  <c r="AE206" i="5"/>
  <c r="AC207" i="5"/>
  <c r="AE207" i="5"/>
  <c r="AC210" i="5"/>
  <c r="AE210" i="5"/>
  <c r="AF210" i="5" s="1"/>
  <c r="AC211" i="5"/>
  <c r="AE211" i="5"/>
  <c r="AF211" i="5" s="1"/>
  <c r="AC212" i="5"/>
  <c r="AE212" i="5"/>
  <c r="AC213" i="5"/>
  <c r="AE213" i="5"/>
  <c r="AC245" i="5"/>
  <c r="AE245" i="5"/>
  <c r="AF245" i="5" s="1"/>
  <c r="AC248" i="5"/>
  <c r="AE248" i="5"/>
  <c r="AF248" i="5" s="1"/>
  <c r="AC249" i="5"/>
  <c r="AE249" i="5"/>
  <c r="AC251" i="5"/>
  <c r="AE251" i="5"/>
  <c r="AF251" i="5" s="1"/>
  <c r="AC252" i="5"/>
  <c r="AE252" i="5"/>
  <c r="AC254" i="5"/>
  <c r="AE254" i="5"/>
  <c r="AF254" i="5" s="1"/>
  <c r="AC256" i="5"/>
  <c r="AE256" i="5"/>
  <c r="AC258" i="5"/>
  <c r="AE258" i="5"/>
  <c r="AC259" i="5"/>
  <c r="AF259" i="5" s="1"/>
  <c r="AE259" i="5"/>
  <c r="AC260" i="5"/>
  <c r="AE260" i="5"/>
  <c r="AF260" i="5" s="1"/>
  <c r="AC261" i="5"/>
  <c r="AE261" i="5"/>
  <c r="AC262" i="5"/>
  <c r="AE262" i="5"/>
  <c r="AC264" i="5"/>
  <c r="AE264" i="5"/>
  <c r="AF264" i="5" s="1"/>
  <c r="AC265" i="5"/>
  <c r="AE265" i="5"/>
  <c r="AC266" i="5"/>
  <c r="AE266" i="5"/>
  <c r="AC267" i="5"/>
  <c r="AE267" i="5"/>
  <c r="AF267" i="5" s="1"/>
  <c r="AC268" i="5"/>
  <c r="AE268" i="5"/>
  <c r="AF268" i="5" s="1"/>
  <c r="AE269" i="5"/>
  <c r="AF269" i="5" s="1"/>
  <c r="AC272" i="5"/>
  <c r="AE272" i="5"/>
  <c r="AF272" i="5" s="1"/>
  <c r="AC273" i="5"/>
  <c r="AE273" i="5"/>
  <c r="AF273" i="5"/>
  <c r="AC274" i="5"/>
  <c r="AE274" i="5"/>
  <c r="AC275" i="5"/>
  <c r="AE275" i="5"/>
  <c r="AC276" i="5"/>
  <c r="AE276" i="5"/>
  <c r="AF276" i="5" s="1"/>
  <c r="AE277" i="5"/>
  <c r="AF277" i="5"/>
  <c r="AC280" i="5"/>
  <c r="AE280" i="5"/>
  <c r="AC281" i="5"/>
  <c r="AE281" i="5"/>
  <c r="AC282" i="5"/>
  <c r="AE282" i="5"/>
  <c r="AF282" i="5"/>
  <c r="AC283" i="5"/>
  <c r="AE283" i="5"/>
  <c r="AC284" i="5"/>
  <c r="AE284" i="5"/>
  <c r="AF284" i="5" s="1"/>
  <c r="AC285" i="5"/>
  <c r="AE285" i="5"/>
  <c r="AF285" i="5" s="1"/>
  <c r="AE286" i="5"/>
  <c r="AF286" i="5" s="1"/>
  <c r="F16" i="35"/>
  <c r="G16" i="35"/>
  <c r="H16" i="35"/>
  <c r="M16" i="35"/>
  <c r="F17" i="35"/>
  <c r="G17" i="35"/>
  <c r="H17" i="35"/>
  <c r="M17" i="35"/>
  <c r="F18" i="35"/>
  <c r="G18" i="35"/>
  <c r="H18" i="35"/>
  <c r="M18" i="35"/>
  <c r="F19" i="35"/>
  <c r="G19" i="35"/>
  <c r="H19" i="35"/>
  <c r="M19" i="35"/>
  <c r="F20" i="35"/>
  <c r="G20" i="35"/>
  <c r="H20" i="35"/>
  <c r="M20" i="35"/>
  <c r="F21" i="35"/>
  <c r="G21" i="35"/>
  <c r="H21" i="35"/>
  <c r="M21" i="35"/>
  <c r="F22" i="35"/>
  <c r="G22" i="35"/>
  <c r="H22" i="35"/>
  <c r="M22" i="35"/>
  <c r="F23" i="35"/>
  <c r="G23" i="35"/>
  <c r="H23" i="35"/>
  <c r="M23" i="35"/>
  <c r="F24" i="35"/>
  <c r="G24" i="35"/>
  <c r="H24" i="35"/>
  <c r="M24" i="35"/>
  <c r="F25" i="35"/>
  <c r="G25" i="35"/>
  <c r="H25" i="35"/>
  <c r="M25" i="35"/>
  <c r="F26" i="35"/>
  <c r="G26" i="35"/>
  <c r="H26" i="35"/>
  <c r="M26" i="35"/>
  <c r="F27" i="35"/>
  <c r="G27" i="35"/>
  <c r="H27" i="35"/>
  <c r="M27" i="35"/>
  <c r="F28" i="35"/>
  <c r="G28" i="35"/>
  <c r="H28" i="35"/>
  <c r="M28" i="35"/>
  <c r="F29" i="35"/>
  <c r="G29" i="35"/>
  <c r="H29" i="35"/>
  <c r="M29" i="35"/>
  <c r="F30" i="35"/>
  <c r="G30" i="35"/>
  <c r="H30" i="35"/>
  <c r="M30" i="35"/>
  <c r="F31" i="35"/>
  <c r="G31" i="35"/>
  <c r="H31" i="35"/>
  <c r="M31" i="35"/>
  <c r="F32" i="35"/>
  <c r="G32" i="35"/>
  <c r="H32" i="35"/>
  <c r="M32" i="35"/>
  <c r="F33" i="35"/>
  <c r="G33" i="35"/>
  <c r="H33" i="35"/>
  <c r="M33" i="35"/>
  <c r="F34" i="35"/>
  <c r="G34" i="35"/>
  <c r="H34" i="35"/>
  <c r="M34" i="35"/>
  <c r="F35" i="35"/>
  <c r="G35" i="35"/>
  <c r="H35" i="35"/>
  <c r="M35" i="35"/>
  <c r="F36" i="35"/>
  <c r="G36" i="35"/>
  <c r="H36" i="35"/>
  <c r="M36" i="35"/>
  <c r="F37" i="35"/>
  <c r="G37" i="35"/>
  <c r="H37" i="35"/>
  <c r="M37" i="35"/>
  <c r="F38" i="35"/>
  <c r="G38" i="35"/>
  <c r="H38" i="35"/>
  <c r="M38" i="35"/>
  <c r="F39" i="35"/>
  <c r="G39" i="35"/>
  <c r="H39" i="35"/>
  <c r="M39" i="35"/>
  <c r="L4" i="35"/>
  <c r="R6" i="35" s="1"/>
  <c r="R7" i="35" s="1"/>
  <c r="E11" i="38"/>
  <c r="E27" i="38" s="1"/>
  <c r="E28" i="38" s="1"/>
  <c r="C29" i="38" s="1"/>
  <c r="AF40" i="5" l="1"/>
  <c r="AF281" i="5"/>
  <c r="AF203" i="5"/>
  <c r="AF208" i="5" s="1"/>
  <c r="AF194" i="5"/>
  <c r="AF181" i="5"/>
  <c r="AF82" i="5"/>
  <c r="AF43" i="5"/>
  <c r="AF39" i="5"/>
  <c r="AF25" i="5"/>
  <c r="AF21" i="5"/>
  <c r="AF15" i="5"/>
  <c r="AF256" i="5"/>
  <c r="AF145" i="5"/>
  <c r="AF265" i="5"/>
  <c r="AF212" i="5"/>
  <c r="AF73" i="5"/>
  <c r="AF53" i="5"/>
  <c r="AF24" i="5"/>
  <c r="AF9" i="5"/>
  <c r="AF252" i="5"/>
  <c r="AF179" i="5"/>
  <c r="AF143" i="5"/>
  <c r="AF149" i="5" s="1"/>
  <c r="AF64" i="5"/>
  <c r="AF261" i="5"/>
  <c r="AF172" i="5"/>
  <c r="AF169" i="5"/>
  <c r="AF165" i="5"/>
  <c r="AF157" i="5"/>
  <c r="AF88" i="5"/>
  <c r="AF74" i="5"/>
  <c r="AF68" i="5"/>
  <c r="AF63" i="5"/>
  <c r="AF140" i="5" s="1"/>
  <c r="AF51" i="5"/>
  <c r="AF35" i="5"/>
  <c r="AF26" i="5"/>
  <c r="I39" i="35"/>
  <c r="K39" i="35" s="1"/>
  <c r="L39" i="35" s="1"/>
  <c r="N39" i="35" s="1"/>
  <c r="I37" i="35"/>
  <c r="K37" i="35" s="1"/>
  <c r="L37" i="35" s="1"/>
  <c r="N37" i="35" s="1"/>
  <c r="I35" i="35"/>
  <c r="K35" i="35" s="1"/>
  <c r="L35" i="35" s="1"/>
  <c r="N35" i="35" s="1"/>
  <c r="I33" i="35"/>
  <c r="K33" i="35" s="1"/>
  <c r="L33" i="35" s="1"/>
  <c r="N33" i="35" s="1"/>
  <c r="I31" i="35"/>
  <c r="K31" i="35" s="1"/>
  <c r="L31" i="35" s="1"/>
  <c r="N31" i="35" s="1"/>
  <c r="I29" i="35"/>
  <c r="K29" i="35" s="1"/>
  <c r="L29" i="35" s="1"/>
  <c r="N29" i="35" s="1"/>
  <c r="I27" i="35"/>
  <c r="K27" i="35" s="1"/>
  <c r="L27" i="35" s="1"/>
  <c r="N27" i="35" s="1"/>
  <c r="I25" i="35"/>
  <c r="K25" i="35" s="1"/>
  <c r="L25" i="35" s="1"/>
  <c r="N25" i="35" s="1"/>
  <c r="I23" i="35"/>
  <c r="K23" i="35" s="1"/>
  <c r="L23" i="35" s="1"/>
  <c r="N23" i="35" s="1"/>
  <c r="I21" i="35"/>
  <c r="K21" i="35" s="1"/>
  <c r="L21" i="35" s="1"/>
  <c r="N21" i="35" s="1"/>
  <c r="I19" i="35"/>
  <c r="K19" i="35" s="1"/>
  <c r="L19" i="35" s="1"/>
  <c r="N19" i="35" s="1"/>
  <c r="I17" i="35"/>
  <c r="K17" i="35" s="1"/>
  <c r="L17" i="35" s="1"/>
  <c r="N17" i="35" s="1"/>
  <c r="AF249" i="5"/>
  <c r="AF195" i="5"/>
  <c r="AF177" i="5"/>
  <c r="AF78" i="5"/>
  <c r="AF57" i="5"/>
  <c r="AF16" i="5"/>
  <c r="AF283" i="5"/>
  <c r="AF274" i="5"/>
  <c r="AF262" i="5"/>
  <c r="AF183" i="5"/>
  <c r="AF170" i="5"/>
  <c r="AF168" i="5"/>
  <c r="AF166" i="5"/>
  <c r="AF164" i="5"/>
  <c r="AF156" i="5"/>
  <c r="AF151" i="5"/>
  <c r="AF47" i="5"/>
  <c r="AF36" i="5"/>
  <c r="AF30" i="5"/>
  <c r="AF22" i="5"/>
  <c r="AF20" i="5"/>
  <c r="AF10" i="5"/>
  <c r="AF8" i="5"/>
  <c r="AF201" i="5"/>
  <c r="AF280" i="5"/>
  <c r="AF266" i="5"/>
  <c r="AF258" i="5"/>
  <c r="AF213" i="5"/>
  <c r="AF178" i="5"/>
  <c r="AF154" i="5"/>
  <c r="AF69" i="5"/>
  <c r="AF58" i="5"/>
  <c r="AF62" i="5"/>
  <c r="I38" i="35"/>
  <c r="K38" i="35" s="1"/>
  <c r="L38" i="35" s="1"/>
  <c r="N38" i="35" s="1"/>
  <c r="I36" i="35"/>
  <c r="K36" i="35" s="1"/>
  <c r="L36" i="35" s="1"/>
  <c r="N36" i="35" s="1"/>
  <c r="I34" i="35"/>
  <c r="K34" i="35" s="1"/>
  <c r="L34" i="35" s="1"/>
  <c r="N34" i="35" s="1"/>
  <c r="I32" i="35"/>
  <c r="K32" i="35" s="1"/>
  <c r="L32" i="35" s="1"/>
  <c r="N32" i="35" s="1"/>
  <c r="I30" i="35"/>
  <c r="K30" i="35" s="1"/>
  <c r="L30" i="35" s="1"/>
  <c r="N30" i="35" s="1"/>
  <c r="I28" i="35"/>
  <c r="K28" i="35" s="1"/>
  <c r="L28" i="35" s="1"/>
  <c r="N28" i="35" s="1"/>
  <c r="I26" i="35"/>
  <c r="K26" i="35" s="1"/>
  <c r="L26" i="35" s="1"/>
  <c r="N26" i="35" s="1"/>
  <c r="I24" i="35"/>
  <c r="K24" i="35" s="1"/>
  <c r="L24" i="35" s="1"/>
  <c r="N24" i="35" s="1"/>
  <c r="I22" i="35"/>
  <c r="K22" i="35" s="1"/>
  <c r="L22" i="35" s="1"/>
  <c r="N22" i="35" s="1"/>
  <c r="I20" i="35"/>
  <c r="K20" i="35" s="1"/>
  <c r="L20" i="35" s="1"/>
  <c r="N20" i="35" s="1"/>
  <c r="I18" i="35"/>
  <c r="K18" i="35" s="1"/>
  <c r="L18" i="35" s="1"/>
  <c r="N18" i="35" s="1"/>
  <c r="I16" i="35"/>
  <c r="K16" i="35" s="1"/>
  <c r="L16" i="35" s="1"/>
  <c r="N16" i="35" s="1"/>
  <c r="AF275" i="5"/>
  <c r="AF196" i="5"/>
  <c r="AF182" i="5"/>
  <c r="AF158" i="5"/>
  <c r="AF85" i="5"/>
  <c r="AF75" i="5"/>
  <c r="AF46" i="5"/>
  <c r="AF41" i="5"/>
  <c r="AF38" i="5"/>
  <c r="AF23" i="5"/>
  <c r="AF13" i="5"/>
  <c r="S7" i="35"/>
  <c r="R8" i="35"/>
  <c r="R9" i="35" s="1"/>
  <c r="R10" i="35" s="1"/>
  <c r="S10" i="35" s="1"/>
  <c r="L5" i="35"/>
  <c r="L6" i="35" s="1"/>
  <c r="AF175" i="5" l="1"/>
  <c r="AF278" i="5"/>
  <c r="AF215" i="5"/>
  <c r="AF270" i="5"/>
  <c r="AF304" i="5" s="1"/>
  <c r="AF161" i="5"/>
  <c r="AF287" i="5"/>
  <c r="AF92" i="5"/>
  <c r="AG92" i="5" s="1"/>
  <c r="AF187" i="5"/>
  <c r="AF239" i="5" s="1"/>
  <c r="S11" i="35"/>
  <c r="D12" i="85" l="1"/>
  <c r="F12" i="85" s="1"/>
  <c r="F24" i="85" l="1"/>
  <c r="D11" i="143" l="1"/>
  <c r="D22" i="143" l="1"/>
  <c r="D23" i="143" s="1"/>
  <c r="E18" i="143" s="1"/>
  <c r="B24" i="143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ศขพ.6 พล.</author>
  </authors>
  <commentList>
    <comment ref="E113" authorId="0" shapeId="0" xr:uid="{6CFD6512-CF8B-4421-B0F3-219D7C35BFF2}">
      <text>
        <r>
          <rPr>
            <b/>
            <sz val="9"/>
            <color indexed="81"/>
            <rFont val="Tahoma"/>
            <family val="2"/>
          </rPr>
          <t>ศขพ.6 พล.:</t>
        </r>
        <r>
          <rPr>
            <sz val="9"/>
            <color indexed="81"/>
            <rFont val="Tahoma"/>
            <family val="2"/>
          </rPr>
          <t xml:space="preserve">
ค่าท่อ 11.50+ข้อต่อ 3.45 = 14.95</t>
        </r>
      </text>
    </comment>
    <comment ref="E114" authorId="0" shapeId="0" xr:uid="{9D071AE2-3B3E-40C2-8F6D-3FB80B8E920A}">
      <text>
        <r>
          <rPr>
            <b/>
            <sz val="9"/>
            <color indexed="81"/>
            <rFont val="Tahoma"/>
            <family val="2"/>
          </rPr>
          <t>ศขพ.6 พล.:</t>
        </r>
        <r>
          <rPr>
            <sz val="9"/>
            <color indexed="81"/>
            <rFont val="Tahoma"/>
            <family val="2"/>
          </rPr>
          <t xml:space="preserve">
ค่าท่อ 13.75 + ข้อต่อ 4.125 = 17.87</t>
        </r>
      </text>
    </comment>
    <comment ref="E115" authorId="0" shapeId="0" xr:uid="{FD4A1C59-04D6-4384-868C-EDF82D24E9BC}">
      <text>
        <r>
          <rPr>
            <b/>
            <sz val="9"/>
            <color indexed="81"/>
            <rFont val="Tahoma"/>
            <family val="2"/>
          </rPr>
          <t>ศขพ.6 พล.:</t>
        </r>
        <r>
          <rPr>
            <sz val="9"/>
            <color indexed="81"/>
            <rFont val="Tahoma"/>
            <family val="2"/>
          </rPr>
          <t xml:space="preserve">
ค่าท่อ 21.75 + ข้อต่อ 6.52 = 28.27</t>
        </r>
      </text>
    </comment>
    <comment ref="E119" authorId="0" shapeId="0" xr:uid="{495BE9EF-667B-4234-A0D1-387F6B75218A}">
      <text>
        <r>
          <rPr>
            <b/>
            <sz val="9"/>
            <color indexed="81"/>
            <rFont val="Tahoma"/>
            <family val="2"/>
          </rPr>
          <t>ศขพ.6 พล.:</t>
        </r>
        <r>
          <rPr>
            <sz val="9"/>
            <color indexed="81"/>
            <rFont val="Tahoma"/>
            <family val="2"/>
          </rPr>
          <t xml:space="preserve">
ค่าท่อ 38.75+ข้อต่อ 3.45 = 50.37
</t>
        </r>
      </text>
    </comment>
    <comment ref="E120" authorId="0" shapeId="0" xr:uid="{4C803F80-4E9A-46EE-ADF8-B0DD5703B7AE}">
      <text>
        <r>
          <rPr>
            <b/>
            <sz val="9"/>
            <color indexed="81"/>
            <rFont val="Tahoma"/>
            <family val="2"/>
          </rPr>
          <t>ศขพ.6 พล.:</t>
        </r>
        <r>
          <rPr>
            <sz val="9"/>
            <color indexed="81"/>
            <rFont val="Tahoma"/>
            <family val="2"/>
          </rPr>
          <t xml:space="preserve">
ค่าท่อ 137.5 + ข้อต่อ 41.25 = 178.75</t>
        </r>
      </text>
    </comment>
    <comment ref="E127" authorId="0" shapeId="0" xr:uid="{1B384C0B-9F7D-44C3-841B-64D3EF4E0255}">
      <text>
        <r>
          <rPr>
            <b/>
            <sz val="9"/>
            <color indexed="81"/>
            <rFont val="Tahoma"/>
            <family val="2"/>
          </rPr>
          <t>ศขพ.6 พล.:</t>
        </r>
        <r>
          <rPr>
            <sz val="9"/>
            <color indexed="81"/>
            <rFont val="Tahoma"/>
            <family val="2"/>
          </rPr>
          <t xml:space="preserve">
ค่าท่อ 38.75+ข้อต่อ 3.45 = 50.37
</t>
        </r>
      </text>
    </comment>
  </commentList>
</comments>
</file>

<file path=xl/sharedStrings.xml><?xml version="1.0" encoding="utf-8"?>
<sst xmlns="http://schemas.openxmlformats.org/spreadsheetml/2006/main" count="1222" uniqueCount="554">
  <si>
    <t>F2550 V.1.0</t>
  </si>
  <si>
    <t>ตารางคำนวณหาค่า Factor F งานก่อสร้างอาคาร</t>
  </si>
  <si>
    <t>บาท</t>
  </si>
  <si>
    <t>ค่าFactor F</t>
  </si>
  <si>
    <t>FactorF</t>
  </si>
  <si>
    <t>www.yotathai.net</t>
  </si>
  <si>
    <t>ค่างานรวมค่า Factor F</t>
  </si>
  <si>
    <t>ค่างาน(ล้านบาท)</t>
  </si>
  <si>
    <t>ค่างานต่ำกว่า</t>
  </si>
  <si>
    <t>ตำแหน่งค่าต่ำ</t>
  </si>
  <si>
    <t>ตาราง Factor F งานก่อสร้างอาคาร ตามมติ ครม. 6 มีนาคม 2550</t>
  </si>
  <si>
    <t>ตำแหน่งค่าสูง</t>
  </si>
  <si>
    <t>ค่างานสูงกว่า</t>
  </si>
  <si>
    <t xml:space="preserve">    เงินล่วงหน้าจ่าย</t>
  </si>
  <si>
    <t>%</t>
  </si>
  <si>
    <t>ค่าFactor F ที่ได้</t>
  </si>
  <si>
    <t xml:space="preserve">    เงินประกันผลงานหัก</t>
  </si>
  <si>
    <t>ค่าภาษีมูลค่าเพิ่ม (VAT)</t>
  </si>
  <si>
    <t>ค่างาน
(ทุน)
ล้านบาท</t>
  </si>
  <si>
    <t>ค่าใช้จ่ายในการดำเนินงานก่อสร้าง (%)</t>
  </si>
  <si>
    <t>รวมในรูป
Factor</t>
  </si>
  <si>
    <t>ภาษีมูลค่าเพิ่ม
(VAT)</t>
  </si>
  <si>
    <t>ค่า
อำนวยการ</t>
  </si>
  <si>
    <t>ระยะเวลา
ก่อสร้าง</t>
  </si>
  <si>
    <t>ระยะเวลา
เบิกจ่ายเงิน</t>
  </si>
  <si>
    <t>เงิน
จ่ายล่วงหน้า</t>
  </si>
  <si>
    <t>เงิน
ประกันผลงาน</t>
  </si>
  <si>
    <t>ดอกเบี้ย
เงินกู้</t>
  </si>
  <si>
    <t>ค่า
ดอกเบี้ย</t>
  </si>
  <si>
    <t>ค่า
กำไร</t>
  </si>
  <si>
    <t>รวม
ค่าใช้จ่าย</t>
  </si>
  <si>
    <t xml:space="preserve"> ไม่เกิน  0.5</t>
  </si>
  <si>
    <t>เกิน 500</t>
  </si>
  <si>
    <t>หัวหน้ากลุ่มงานวิชาการโยธาธิการ</t>
  </si>
  <si>
    <t>ค่าแรงงาน</t>
  </si>
  <si>
    <t>และค่าแรงงาน</t>
  </si>
  <si>
    <t>แบบ ปร.4</t>
  </si>
  <si>
    <t>ลำดับ</t>
  </si>
  <si>
    <t>ที่</t>
  </si>
  <si>
    <t>รายการ</t>
  </si>
  <si>
    <t>จำนวน</t>
  </si>
  <si>
    <t>หน่วย</t>
  </si>
  <si>
    <t>ค่าวัสดุสิ่งของ (บาท)</t>
  </si>
  <si>
    <t>ราคา/หน่วย</t>
  </si>
  <si>
    <t>จำนวนเงิน</t>
  </si>
  <si>
    <t>ค่าแรงงาน (บาท)</t>
  </si>
  <si>
    <t>รวมค่าวัสดุและ</t>
  </si>
  <si>
    <t>ค่าแรงงาน(บาท)</t>
  </si>
  <si>
    <t>หมายเหตุ</t>
  </si>
  <si>
    <t>แผ่น</t>
  </si>
  <si>
    <t>แบบเลขที่</t>
  </si>
  <si>
    <t>ลำดับที่</t>
  </si>
  <si>
    <t>สรุป</t>
  </si>
  <si>
    <t>พื้นที่ก่อสร้าง</t>
  </si>
  <si>
    <t>ฝ่ายประมาณการ</t>
  </si>
  <si>
    <t>ประมาณการโดย</t>
  </si>
  <si>
    <t>ตร.ม.</t>
  </si>
  <si>
    <t>สำนักงานโยธาธิการและผังเมืองจังหวัดมหาสารคาม</t>
  </si>
  <si>
    <t xml:space="preserve">ประมาณราคาค่าก่อสร้าง    </t>
  </si>
  <si>
    <t>กลุ่มงานวิชาการโยธาธิการ</t>
  </si>
  <si>
    <t>ลบ.ม.</t>
  </si>
  <si>
    <t>-</t>
  </si>
  <si>
    <t>กก.</t>
  </si>
  <si>
    <t>ตะปู</t>
  </si>
  <si>
    <t>ชุด</t>
  </si>
  <si>
    <t xml:space="preserve">ลวดผูกเหล็ก </t>
  </si>
  <si>
    <t>*</t>
  </si>
  <si>
    <t>งานทาสี</t>
  </si>
  <si>
    <t xml:space="preserve">เหล็ก  </t>
  </si>
  <si>
    <t>ตัว</t>
  </si>
  <si>
    <t>คอนกรีตหยาบ</t>
  </si>
  <si>
    <t>ตุลาคม 2550</t>
  </si>
  <si>
    <t xml:space="preserve">อาคารบ้านพักข้าราชการ แบบทาวน์เฮาส์ 1ยูนิต (4 ห้อง) (แบบฐานรากแผ่) </t>
  </si>
  <si>
    <t>บริเวณบ้านพักข้าราชการ สำนักงานคลังจังหวัดมหาสารคาม  อ.เมือง  จ.มหาสารคาม</t>
  </si>
  <si>
    <t>ประมาณการเมื่อวันที่</t>
  </si>
  <si>
    <t>หมวดงานวิศวกรรมโครงสร้าง</t>
  </si>
  <si>
    <t>ขุดดิน</t>
  </si>
  <si>
    <t>ทรายอัดแน่น</t>
  </si>
  <si>
    <t>คอนกรีต ค2</t>
  </si>
  <si>
    <t>แบบหล่อคอนกรีต</t>
  </si>
  <si>
    <t>1.1</t>
  </si>
  <si>
    <t>1.2</t>
  </si>
  <si>
    <t>1.3</t>
  </si>
  <si>
    <t>1.4</t>
  </si>
  <si>
    <t>1.5</t>
  </si>
  <si>
    <t>ค่าแรงแบบหล่อ</t>
  </si>
  <si>
    <t>ค้ำยันแบบหล่อ</t>
  </si>
  <si>
    <t>เสาค้ำแบบหล่อคอนกรีต</t>
  </si>
  <si>
    <t>1.6</t>
  </si>
  <si>
    <t>SR 24  ∅ 6 มม.</t>
  </si>
  <si>
    <t xml:space="preserve">SD 30  ∅ 12 มม. </t>
  </si>
  <si>
    <t>SR 24  ∅ 9 มม.</t>
  </si>
  <si>
    <t xml:space="preserve">SD 30  ∅ 16 มม. </t>
  </si>
  <si>
    <t xml:space="preserve">SD 30  ∅ 20 มม. </t>
  </si>
  <si>
    <t>1.7</t>
  </si>
  <si>
    <t>1.8</t>
  </si>
  <si>
    <t>โครงหลังคาเหล็กรูปพรรณ</t>
  </si>
  <si>
    <t>[ 150 x 65 x 20 x 3.2 มม.</t>
  </si>
  <si>
    <t>[ 100 x 50 x 20 x 3.2 มม.</t>
  </si>
  <si>
    <t>[ 75 x 45 x 15 x 2.3 มม.</t>
  </si>
  <si>
    <t>1.9</t>
  </si>
  <si>
    <t xml:space="preserve">ทาสีกันสนิม </t>
  </si>
  <si>
    <t>รวมหมวดงานวิศวกรรมโครงสร้าง</t>
  </si>
  <si>
    <t>ลบ.ฟ.</t>
  </si>
  <si>
    <t>ต้น</t>
  </si>
  <si>
    <t>หมวดงานสถาปัตยกรรม</t>
  </si>
  <si>
    <t>รวมหมวดงานสถาปัตยกรรม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</si>
  <si>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</si>
  <si>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</si>
  <si>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</si>
  <si>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</si>
  <si>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</si>
  <si>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</si>
  <si>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</si>
  <si>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</si>
  <si>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</si>
  <si>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งานหลังคา</t>
  </si>
  <si>
    <t>งานฝ้าเพดาน</t>
  </si>
  <si>
    <t>งานผนังและตกแต่ง</t>
  </si>
  <si>
    <t>งานพื้นและตกแต่ง</t>
  </si>
  <si>
    <t>งานประตู - หน้าต่าง</t>
  </si>
  <si>
    <t>งานสุขภัณฑ์</t>
  </si>
  <si>
    <t>งานบันไดและทางลาด</t>
  </si>
  <si>
    <t>งานเบ็ดเตล็ด</t>
  </si>
  <si>
    <t xml:space="preserve">รวม 2.1 </t>
  </si>
  <si>
    <t>กระเบื้องลอนคู่สีซีเมนต์ขนาด 0.50 x 1.20 ม.</t>
  </si>
  <si>
    <t>สลักเกลียวยึดกระเบื้อง</t>
  </si>
  <si>
    <t>กระเบื้องว่าวซีเมนต์เคลือบสีอะครีลิกกึ่งเงา 13"</t>
  </si>
  <si>
    <t>ครอบสันหลังคาปูนปั้น</t>
  </si>
  <si>
    <t>ปีกนก คสล.</t>
  </si>
  <si>
    <t>ครอบข้าง คสล.</t>
  </si>
  <si>
    <t>ค่าแรงมุงกระเบื้องลอนคู่</t>
  </si>
  <si>
    <t>ค่าแรงมุงกระเบื้องว่าว</t>
  </si>
  <si>
    <t>ฉนวนกันความร้อนชนิดมีฟอล์ย 2 ด้าน</t>
  </si>
  <si>
    <t>เชิงชาย + ปิดลอนไม้เนื้อแข็ง</t>
  </si>
  <si>
    <t>ม.</t>
  </si>
  <si>
    <t>รวม 2.2</t>
  </si>
  <si>
    <t>ฝ้าเพดานฉาบปูนเรียบ</t>
  </si>
  <si>
    <t>ฝ้าแต่งผิวเรียบใต้พื้น คสล.</t>
  </si>
  <si>
    <t xml:space="preserve">ฝ้าเพดานยิปซั่มบอร์ดหนา 9 มม.โครงเคร่าอลูมิเนียม </t>
  </si>
  <si>
    <t>ที-บาร์ ขนาด @ 0.60 x 0.60 ม.#</t>
  </si>
  <si>
    <t>โครงเคร่าอลูมิเนียม ที-บาร์ ขนาด @ 0.60 x 0.60 ม.#</t>
  </si>
  <si>
    <t>ฝ้าเพดานยิปซั่มบอร์ดหนา 9 มม. ชนิดกันความชื้น</t>
  </si>
  <si>
    <t>ฝ้าเพดานไม้สำเร็จรูป</t>
  </si>
  <si>
    <t>มอบฝ้าไม้สำเร็จรูป</t>
  </si>
  <si>
    <t>รวม 2.3</t>
  </si>
  <si>
    <t>งานก่ออิฐมอญครึ่งแผ่น</t>
  </si>
  <si>
    <t>เสาเอ็นและคานทับหลัง คสล.ขนาด 0.10 x 0.10 ม.</t>
  </si>
  <si>
    <t>ผนังผิวบุกระเบื้องแกรนิต ขนาด 2"x 8"</t>
  </si>
  <si>
    <t>ผนังผิวบุกระเบื้องเซรามิค ขนาด 8"x 8"</t>
  </si>
  <si>
    <t>ผนังฉาบปูนเรียบ</t>
  </si>
  <si>
    <t>ฉาบปูนเรียบโครงสร้าง</t>
  </si>
  <si>
    <t>ผนังก่อคอนกรีตบล็อค</t>
  </si>
  <si>
    <t>ผนังกรุไม้สำเร็จรูป</t>
  </si>
  <si>
    <t>บัวปูนปั้นสำเร็จรูป ขนาด 0.10 ม.</t>
  </si>
  <si>
    <t>พื้นผิวปูกระเบื้องเซรามิค ขนาด 8"x 8"</t>
  </si>
  <si>
    <t>พื้นผิวปูกระเบื้องเซรามิค ขนาด 12"x 12"</t>
  </si>
  <si>
    <t>พื้นผิวขัดมันเรียบ</t>
  </si>
  <si>
    <t>พื้นผิวขัดเรียบ</t>
  </si>
  <si>
    <t>รวม 2.4</t>
  </si>
  <si>
    <t>ป</t>
  </si>
  <si>
    <t>น</t>
  </si>
  <si>
    <t>รวม 2.5</t>
  </si>
  <si>
    <t>1'</t>
  </si>
  <si>
    <t>รวม 2.6</t>
  </si>
  <si>
    <t>โถส้วมนั่งราบแบบหม้อน้ำชักโครก</t>
  </si>
  <si>
    <t>อ่างล้างหน้าชนิดแขวนผนัง</t>
  </si>
  <si>
    <t>ที่ใส่กระดาษชำระ</t>
  </si>
  <si>
    <t>ที่ใส่สบู่</t>
  </si>
  <si>
    <t>สายชำระ</t>
  </si>
  <si>
    <t>ฝักบัวอาบน้ำพร้อมวาล์ว</t>
  </si>
  <si>
    <t>กระจกเงาหนา 6 มม.ขอบลบมุม ขนาด 0.80 x 0.80 ม.</t>
  </si>
  <si>
    <t>ราวแขวนผ้า</t>
  </si>
  <si>
    <t>ตะแกรงกรองผงพร้อมที่ดักกลิ่น</t>
  </si>
  <si>
    <t>อัน</t>
  </si>
  <si>
    <t>รวม 2.7</t>
  </si>
  <si>
    <t>ขั้นบันไดผิวปูกระเบื้องเซรามิค ขนาด 8"x 8"</t>
  </si>
  <si>
    <t>จมูกบันไดอลูมิเนียมสอดเส้น PVC</t>
  </si>
  <si>
    <t>พร้อมทำสี</t>
  </si>
  <si>
    <t>ราวบันไดก่ออิฐครึ่งแผ่นฉาบปูนเรียบ</t>
  </si>
  <si>
    <t>ราวจับเหล็กแป๊บ ∅ 2"  พร้อมทำสี</t>
  </si>
  <si>
    <t>ชานพักบันไดผิวปูกระเบื้องเซรามิค ขนาด 8"x 8"</t>
  </si>
  <si>
    <t xml:space="preserve">บัวเชิงผนังกระเบื้องเคลือบเซรามิค </t>
  </si>
  <si>
    <t>รวม 2.8</t>
  </si>
  <si>
    <t>สีน้ำพลาสติกชนิดทาภายนอก</t>
  </si>
  <si>
    <t>สีน้ำพลาสติกชนิดทาภายใน</t>
  </si>
  <si>
    <t>สีน้ำมันทาไม้</t>
  </si>
  <si>
    <t>ยูรีเทนเคลือบผิวไม้</t>
  </si>
  <si>
    <t>รวม 2.9</t>
  </si>
  <si>
    <t xml:space="preserve">ราวระเบียงก่ออิฐฉาบปูนเรียบราวจับเหล็กแป๊บ ∅ 2" </t>
  </si>
  <si>
    <t>3.1</t>
  </si>
  <si>
    <t>3.2</t>
  </si>
  <si>
    <t>3.3</t>
  </si>
  <si>
    <t>3.4</t>
  </si>
  <si>
    <t>3.5</t>
  </si>
  <si>
    <t>3.6</t>
  </si>
  <si>
    <t>งานเดินท่อโสโครก (PVC 8.5)</t>
  </si>
  <si>
    <t>งานเดินท่อน้ำทิ้ง (PVC 8.5)</t>
  </si>
  <si>
    <t>งานเดินท่ออากาศ (PVC 8.5)</t>
  </si>
  <si>
    <t xml:space="preserve">งานระบบสุขาภิบาลภายนอก และอื่น ๆ </t>
  </si>
  <si>
    <t>งานเดินท่อประปา (PB - 13.5) ใต้ดิน</t>
  </si>
  <si>
    <t>งานเดินท่อประปา (PVC 13.5)</t>
  </si>
  <si>
    <t>ค่าอุปกรณ์ยึดแขวนท่อ</t>
  </si>
  <si>
    <t>ค่าทดสอบท่อ</t>
  </si>
  <si>
    <t>รวม 3.1</t>
  </si>
  <si>
    <t>LOT</t>
  </si>
  <si>
    <t>รวม 3.2</t>
  </si>
  <si>
    <t>รวม 3.3</t>
  </si>
  <si>
    <r>
      <t>ท่</t>
    </r>
    <r>
      <rPr>
        <sz val="13.5"/>
        <rFont val="Angsana New"/>
        <family val="1"/>
      </rPr>
      <t>อขนาด Ø 1</t>
    </r>
    <r>
      <rPr>
        <sz val="16"/>
        <rFont val="Angsana New"/>
        <family val="1"/>
      </rPr>
      <t>¼</t>
    </r>
    <r>
      <rPr>
        <sz val="13.5"/>
        <rFont val="Angsana New"/>
        <family val="1"/>
      </rPr>
      <t xml:space="preserve">"  </t>
    </r>
  </si>
  <si>
    <t xml:space="preserve">ขนาด Ø 2"  </t>
  </si>
  <si>
    <r>
      <t>ข้องอ 90</t>
    </r>
    <r>
      <rPr>
        <sz val="13.5"/>
        <rFont val="Courier New"/>
        <family val="3"/>
      </rPr>
      <t>◦</t>
    </r>
  </si>
  <si>
    <r>
      <t>ข้องอ 45</t>
    </r>
    <r>
      <rPr>
        <sz val="13.5"/>
        <rFont val="Courier New"/>
        <family val="3"/>
      </rPr>
      <t>◦</t>
    </r>
  </si>
  <si>
    <r>
      <t xml:space="preserve">ท่อขนาด </t>
    </r>
    <r>
      <rPr>
        <sz val="13.5"/>
        <rFont val="Arial Unicode MS"/>
        <family val="2"/>
      </rPr>
      <t xml:space="preserve">⌀ </t>
    </r>
    <r>
      <rPr>
        <sz val="13.5"/>
        <rFont val="Angsana New"/>
        <family val="1"/>
        <charset val="222"/>
      </rPr>
      <t xml:space="preserve">4"  </t>
    </r>
  </si>
  <si>
    <r>
      <t xml:space="preserve">ขนาด </t>
    </r>
    <r>
      <rPr>
        <sz val="13.5"/>
        <rFont val="Arial Unicode MS"/>
        <family val="2"/>
      </rPr>
      <t xml:space="preserve">⌀ </t>
    </r>
    <r>
      <rPr>
        <sz val="13.5"/>
        <rFont val="Angsana New"/>
        <family val="1"/>
        <charset val="222"/>
      </rPr>
      <t xml:space="preserve">4"  </t>
    </r>
  </si>
  <si>
    <t>สามทาง Y</t>
  </si>
  <si>
    <t xml:space="preserve">ท่อขนาด ⌀ 2"  </t>
  </si>
  <si>
    <t xml:space="preserve">ขนาด ⌀ 2"  </t>
  </si>
  <si>
    <t>สามทาง T</t>
  </si>
  <si>
    <t>FD</t>
  </si>
  <si>
    <t>P-TRAP</t>
  </si>
  <si>
    <t>ข้อต่ออ่อนยางสังเคราะห์</t>
  </si>
  <si>
    <t xml:space="preserve">ท่อขนาด Ø 2"  </t>
  </si>
  <si>
    <t>ข้อลด</t>
  </si>
  <si>
    <r>
      <t>ขนาด Ø 1</t>
    </r>
    <r>
      <rPr>
        <sz val="16"/>
        <rFont val="Angsana New"/>
        <family val="1"/>
      </rPr>
      <t>¼</t>
    </r>
    <r>
      <rPr>
        <sz val="13.5"/>
        <rFont val="Angsana New"/>
        <family val="1"/>
      </rPr>
      <t xml:space="preserve">"  </t>
    </r>
  </si>
  <si>
    <t>A.V.C.</t>
  </si>
  <si>
    <t xml:space="preserve">ขนาด Ø 2" - 1¼"   </t>
  </si>
  <si>
    <t>รวม 3.4</t>
  </si>
  <si>
    <r>
      <t xml:space="preserve">ท่อขนาด Ø </t>
    </r>
    <r>
      <rPr>
        <sz val="15"/>
        <rFont val="Angsana New"/>
        <family val="1"/>
      </rPr>
      <t>¾</t>
    </r>
    <r>
      <rPr>
        <sz val="13.5"/>
        <rFont val="Angsana New"/>
        <family val="1"/>
      </rPr>
      <t xml:space="preserve">"  </t>
    </r>
  </si>
  <si>
    <r>
      <t xml:space="preserve">ขนาด Ø </t>
    </r>
    <r>
      <rPr>
        <sz val="15"/>
        <rFont val="Angsana New"/>
        <family val="1"/>
      </rPr>
      <t>¾</t>
    </r>
    <r>
      <rPr>
        <sz val="13.5"/>
        <rFont val="Angsana New"/>
        <family val="1"/>
      </rPr>
      <t xml:space="preserve">"  </t>
    </r>
  </si>
  <si>
    <t>GATE VALVE</t>
  </si>
  <si>
    <r>
      <t xml:space="preserve">ขนาด Ø </t>
    </r>
    <r>
      <rPr>
        <sz val="15"/>
        <rFont val="Angsana New"/>
        <family val="1"/>
      </rPr>
      <t>¾</t>
    </r>
    <r>
      <rPr>
        <sz val="13.5"/>
        <rFont val="Angsana New"/>
        <family val="1"/>
      </rPr>
      <t xml:space="preserve">" - </t>
    </r>
    <r>
      <rPr>
        <sz val="15"/>
        <rFont val="Angsana New"/>
        <family val="1"/>
      </rPr>
      <t>½"</t>
    </r>
    <r>
      <rPr>
        <sz val="13.5"/>
        <rFont val="Angsana New"/>
        <family val="1"/>
      </rPr>
      <t xml:space="preserve">  </t>
    </r>
  </si>
  <si>
    <t>ข้อต่อเกลียวในทองเหลือง</t>
  </si>
  <si>
    <r>
      <t xml:space="preserve">ขนาด Ø </t>
    </r>
    <r>
      <rPr>
        <sz val="15"/>
        <rFont val="Angsana New"/>
        <family val="1"/>
      </rPr>
      <t>¾</t>
    </r>
    <r>
      <rPr>
        <sz val="13.5"/>
        <rFont val="Angsana New"/>
        <family val="1"/>
      </rPr>
      <t xml:space="preserve">" </t>
    </r>
    <r>
      <rPr>
        <sz val="13.5"/>
        <rFont val="Angsana New"/>
        <family val="1"/>
      </rPr>
      <t xml:space="preserve">  </t>
    </r>
  </si>
  <si>
    <r>
      <t xml:space="preserve">ขนาด Ø </t>
    </r>
    <r>
      <rPr>
        <sz val="15"/>
        <rFont val="Angsana New"/>
        <family val="1"/>
      </rPr>
      <t>½"</t>
    </r>
    <r>
      <rPr>
        <sz val="13.5"/>
        <rFont val="Angsana New"/>
        <family val="1"/>
      </rPr>
      <t xml:space="preserve">  </t>
    </r>
  </si>
  <si>
    <t>มาตรวัดน้ำ</t>
  </si>
  <si>
    <t>ฮัน</t>
  </si>
  <si>
    <t xml:space="preserve">ท่อขนาด Ø ½"    </t>
  </si>
  <si>
    <t>STOP VALVE</t>
  </si>
  <si>
    <r>
      <t>ขนาด Ø</t>
    </r>
    <r>
      <rPr>
        <sz val="13.5"/>
        <rFont val="Angsana New"/>
        <family val="1"/>
      </rPr>
      <t xml:space="preserve"> </t>
    </r>
    <r>
      <rPr>
        <sz val="15"/>
        <rFont val="Angsana New"/>
        <family val="1"/>
      </rPr>
      <t>½"</t>
    </r>
    <r>
      <rPr>
        <sz val="13.5"/>
        <rFont val="Angsana New"/>
        <family val="1"/>
      </rPr>
      <t xml:space="preserve">  </t>
    </r>
  </si>
  <si>
    <t>ก๊อกน้ำ</t>
  </si>
  <si>
    <t>รวม 3.5</t>
  </si>
  <si>
    <t>งานเดินท่อน้ำฝน (PVC 8.5)</t>
  </si>
  <si>
    <t>3.7</t>
  </si>
  <si>
    <t>รวม 3.6</t>
  </si>
  <si>
    <t>บ่อพักท่อ คสล.สำเร็จรูป ขนาด 0.50x0.50 ม.</t>
  </si>
  <si>
    <t xml:space="preserve">ท่อ PVC  ⌀ 0.15 ม.  </t>
  </si>
  <si>
    <t>บ่อพักท่อระบายน้ำเสีย</t>
  </si>
  <si>
    <t>บ่อบำบัดน้ำเสียสำเร็จรูป ชนิดเกรอะ กรอง ไร้อากาศ</t>
  </si>
  <si>
    <t>ส่วนเกรอะไม่น้อยกว่า 1,000 ลิตร</t>
  </si>
  <si>
    <t>บ่อ</t>
  </si>
  <si>
    <t>ถัง</t>
  </si>
  <si>
    <t>รวม 3.7</t>
  </si>
  <si>
    <t>รวมหมวดงานระบบสุขาภิบาล</t>
  </si>
  <si>
    <t>4.1</t>
  </si>
  <si>
    <t>ระบบไฟฟ้า</t>
  </si>
  <si>
    <t>4.2</t>
  </si>
  <si>
    <t>4.3</t>
  </si>
  <si>
    <t>ระบบโทรศัพท์</t>
  </si>
  <si>
    <t>ระบบโทรทัศน์</t>
  </si>
  <si>
    <t>4.1.1</t>
  </si>
  <si>
    <t>KWh meter 15 (45) A</t>
  </si>
  <si>
    <t>ค่าตรวจไฟฟ้า = 250 บาท  ค่าต่อไฟฟ้า=1000</t>
  </si>
  <si>
    <t xml:space="preserve">ค่าสมทบหม้อแปลงไฟฟ้า = 300บาท </t>
  </si>
  <si>
    <t xml:space="preserve">ค่าสมทบก่อสร้าง = 3000 </t>
  </si>
  <si>
    <t>4.1.2</t>
  </si>
  <si>
    <t>LOAD CENTER</t>
  </si>
  <si>
    <t>LP 6 CKT MAIN 45 AT-2P IC 10 KA</t>
  </si>
  <si>
    <t xml:space="preserve">CB ย่อย 16 AT-1P IC 5 KA 2 ตัว </t>
  </si>
  <si>
    <t>CB 45 AT-2P (ELCB)</t>
  </si>
  <si>
    <t>4.1.3</t>
  </si>
  <si>
    <t>ดวงโคมไฟฟ้า</t>
  </si>
  <si>
    <t>ดวงโคม Downlight  หลอด Incadecent 1-60 w</t>
  </si>
  <si>
    <t>ดวงโคมไฟรั้วชนิดกันน้ำ หลอดIncadecent1-60w</t>
  </si>
  <si>
    <t>ดวงโคมฟลูออเรสเซนต์กล่องเหล็กเปลือย</t>
  </si>
  <si>
    <t>หลอด 1-18 w</t>
  </si>
  <si>
    <t>หลอด 1-36 w</t>
  </si>
  <si>
    <t>4.1.4</t>
  </si>
  <si>
    <t>1" PVC</t>
  </si>
  <si>
    <t>1/2" PVC</t>
  </si>
  <si>
    <t>2 x 2.5 / G 1.5 SQ.NN  VAF - GND</t>
  </si>
  <si>
    <t>2 x 1.5 SQ.NN  VAF</t>
  </si>
  <si>
    <t>16 SQ.MM. THW</t>
  </si>
  <si>
    <t>4.1.5</t>
  </si>
  <si>
    <t>สวิตซ์และเต้ารับไฟฟ้า</t>
  </si>
  <si>
    <t>สวิตซ์เดี่ยว ขนาด 16A - 250 V</t>
  </si>
  <si>
    <t>สวิตซ์สาม  ขนาด 16A - 250 V</t>
  </si>
  <si>
    <t>เต้ารับคู่ ขนาด 16A - 250 V (2P+E)</t>
  </si>
  <si>
    <t>กริ่งนูโทน</t>
  </si>
  <si>
    <t>สวิตซ์กริ่งชนิดกันน้ำ</t>
  </si>
  <si>
    <t>เบ็ดเตล็ด</t>
  </si>
  <si>
    <t>รวม 4.1</t>
  </si>
  <si>
    <t>รวม 4.2</t>
  </si>
  <si>
    <t>แผงกระจายโทรศัพท์ประจำชั้น 10P</t>
  </si>
  <si>
    <t>เต้ารับโทรศัพท์ MODULAR JACK 4 PINS RJ11</t>
  </si>
  <si>
    <t>1/2" EMT</t>
  </si>
  <si>
    <t>1/2" IMC</t>
  </si>
  <si>
    <t xml:space="preserve">2 P - 0.65 MM. TIEV </t>
  </si>
  <si>
    <t>รวม 4.3</t>
  </si>
  <si>
    <t>4 WAY SPLITTER</t>
  </si>
  <si>
    <t>เต้ารับทีวี</t>
  </si>
  <si>
    <t>RG6</t>
  </si>
  <si>
    <t>รวมหมวดงานระบบไฟฟ้าและสื่อสาร</t>
  </si>
  <si>
    <r>
      <t>หมวดงานระบบสุขาภิบาล</t>
    </r>
    <r>
      <rPr>
        <b/>
        <sz val="13.5"/>
        <rFont val="Angsana New"/>
        <family val="1"/>
      </rPr>
      <t xml:space="preserve"> </t>
    </r>
    <r>
      <rPr>
        <b/>
        <sz val="12.5"/>
        <rFont val="Angsana New"/>
        <family val="1"/>
      </rPr>
      <t>(ราคาตามหนังสือสำนักวิศวกรรมโครงสร้างและงานระบบ กลุ่มงานวิศวกรรมสุขาภิบาล ที่ มท 0715.7/0705 ลงัวนที่ 23 เม.ย. 2550)</t>
    </r>
  </si>
  <si>
    <r>
      <t>หมวดงานระบบไฟฟ้าและสื่อสาร</t>
    </r>
    <r>
      <rPr>
        <b/>
        <sz val="12.5"/>
        <rFont val="Angsana New"/>
        <family val="1"/>
      </rPr>
      <t>(ราคาตามหนังสือสำนักวิศวกรรมโครงสร้างและงานระบบ กลุ่มงานวิศวกรรมไฟฟ้า ที่ มท 0715.5/0733 ลงวันที่ 30 เม.ย. 2550)</t>
    </r>
  </si>
  <si>
    <t xml:space="preserve">ผนังลูกกรงเหล็กกล่องขนาด 1"x1"@0.15 ม.พร้อมทำสี </t>
  </si>
  <si>
    <t>รวม</t>
  </si>
  <si>
    <t>เหมารวม</t>
  </si>
  <si>
    <t>เห็นชอบ</t>
  </si>
  <si>
    <t>ดอกเบี้ยเงินกู้</t>
  </si>
  <si>
    <t>ค่างานต้นทุน</t>
  </si>
  <si>
    <t>Factor F</t>
  </si>
  <si>
    <t>(บาท)</t>
  </si>
  <si>
    <t xml:space="preserve"> </t>
  </si>
  <si>
    <t>สถานที่ก่อสร้าง</t>
  </si>
  <si>
    <t>ค่าก่อสร้าง</t>
  </si>
  <si>
    <t>รวมเป็นค่างานต้นทุน</t>
  </si>
  <si>
    <t>ประมาณราคา</t>
  </si>
  <si>
    <t>ตรวจ</t>
  </si>
  <si>
    <t>ค่าวัสดุ</t>
  </si>
  <si>
    <t>รวมค่าวัสดุ</t>
  </si>
  <si>
    <t>ค่าวัสดุและค่าแรงงาน</t>
  </si>
  <si>
    <t>FACTOR  F</t>
  </si>
  <si>
    <t>รวมค่าก่อสร้าง</t>
  </si>
  <si>
    <t xml:space="preserve"> (บาท)</t>
  </si>
  <si>
    <t>เงื่อนไข</t>
  </si>
  <si>
    <t>เงินประกันผลงานหัก.... 0.00%</t>
  </si>
  <si>
    <t xml:space="preserve">  </t>
  </si>
  <si>
    <t>ตัวอักษร</t>
  </si>
  <si>
    <t>พนักงานสถาปนิก</t>
  </si>
  <si>
    <t>งานโครงสร้าง</t>
  </si>
  <si>
    <t xml:space="preserve">               หัวหน้ากลุ่มงานวิชาการโยธาธิการ</t>
  </si>
  <si>
    <t xml:space="preserve">               ( นายไพรัตน์   ทรงเย็น) </t>
  </si>
  <si>
    <t xml:space="preserve">                                               ตรวจ</t>
  </si>
  <si>
    <t xml:space="preserve">                                               ประมาณราคา</t>
  </si>
  <si>
    <t xml:space="preserve">                 ( นายสุพัฒก์   สุโพธิ์คำ )</t>
  </si>
  <si>
    <t xml:space="preserve">                พนักงานสถาปนิก</t>
  </si>
  <si>
    <t xml:space="preserve">                                               เห็นชอบ</t>
  </si>
  <si>
    <t xml:space="preserve">                                                                                                                   ( นายชิตชัย  อินทรพาณิชย์ )</t>
  </si>
  <si>
    <t xml:space="preserve">                                                                    โยธาธิการและผังเมืองจังหวัด</t>
  </si>
  <si>
    <t xml:space="preserve">     (นายชิตชัย  อินทรพาณิชย์)</t>
  </si>
  <si>
    <t xml:space="preserve">    โยธาธิการและผังเมืองจังหวัด</t>
  </si>
  <si>
    <t>งานสถาปัตยกรรม</t>
  </si>
  <si>
    <t>งานระบบไฟฟ้า</t>
  </si>
  <si>
    <t>แบบแสดงรายการ ปริมาณงาน และราคา</t>
  </si>
  <si>
    <t>หน่วย : บาท</t>
  </si>
  <si>
    <t>ปร.4</t>
  </si>
  <si>
    <t xml:space="preserve"> รายการ</t>
  </si>
  <si>
    <t>แบบ ปร.5(ก)</t>
  </si>
  <si>
    <t>งานก่อสร้าง</t>
  </si>
  <si>
    <t>ปรับปรุงครุภัณฑ์และสิ่งก่อสร้างโรงเก็บพัสดุ</t>
  </si>
  <si>
    <t>หน่วยงาน</t>
  </si>
  <si>
    <t>แบบ ปร.4 ที่แนบ</t>
  </si>
  <si>
    <t>ประมาณราคาเมื่อวันที่</t>
  </si>
  <si>
    <t>แบบ ปร.6</t>
  </si>
  <si>
    <t>ศูนย์ส่งเสริมและพัฒนาอาชีพการเกษตร  จังหวัดนครราชสีมา</t>
  </si>
  <si>
    <t>โครงการปรับปรุงครุภัณฑ์และสิ่งก่อสร้างอาคารอำนวยการ</t>
  </si>
  <si>
    <t>เงินล่วงหน้าจ่าย...........  0.00%</t>
  </si>
  <si>
    <t>ดอกเบี้ยเงินกู้  ............... 6.00%</t>
  </si>
  <si>
    <t>ค่าภาษีมูลค่าเพิ่ม........... 7.00%</t>
  </si>
  <si>
    <t>แบบสรุปราคากลางงานปรับปรุงซ่อมแซมสิ่งก่อสร้าง</t>
  </si>
  <si>
    <t>แบบ ปร.4 และ ปร.5 ที่แนบ มีจำนวน       ชุด</t>
  </si>
  <si>
    <t>คำนวณราคากลางเมื่อวันที่</t>
  </si>
  <si>
    <t>สรุปค่าปรับปรุงซ่อมแซมสิ่งก่อสร้าง</t>
  </si>
  <si>
    <t>รวมค่าวัสดุ + ค่าแรง เป็นเงินทั้งสิ้น</t>
  </si>
  <si>
    <t xml:space="preserve">คิดเป็นเงินงบประมาณ </t>
  </si>
  <si>
    <t>ศูนย์ส่งเสริมและพัฒนาอาชีพการเกษตร  จังหวัดอุดรธานี</t>
  </si>
  <si>
    <t xml:space="preserve">        เมษายน   2561</t>
  </si>
  <si>
    <t xml:space="preserve">                                       โยธาธิการและผังเมืองจังหวัดอุดรธานี</t>
  </si>
  <si>
    <t>หมวดงานปรับปรุงโรงเรือน GH4 Nuclearhouse</t>
  </si>
  <si>
    <t>จำนวน   1    แผ่น</t>
  </si>
  <si>
    <t>ภาษีมูลค่าเพิ่ม</t>
  </si>
  <si>
    <t>แบบ ปร.5 (ก)</t>
  </si>
  <si>
    <t>แบบ ปร.4 และ ปร.5 ที่แนบ</t>
  </si>
  <si>
    <t>สรุปค่าปรับปรุงสิ่งก่อสร้าง</t>
  </si>
  <si>
    <t>ชื่อโครงการ/งานก่อสร้าง</t>
  </si>
  <si>
    <t>งาน</t>
  </si>
  <si>
    <t>5. งานทาสี</t>
  </si>
  <si>
    <t>แบบสรุปราคากลางงานก่อสร้าง</t>
  </si>
  <si>
    <t>รวมค่าก่อสร้างทั้งโครงการ/งานก่อสร้าง</t>
  </si>
  <si>
    <t xml:space="preserve">คำนวณราคา  </t>
  </si>
  <si>
    <t>คำนวณราคา</t>
  </si>
  <si>
    <t>ราคาประมาณ</t>
  </si>
  <si>
    <t>ก่อสร้างอาคารบริการพืชพันธุ์ดี</t>
  </si>
  <si>
    <t xml:space="preserve">ก่อสร้างอาคารบริการพืชพันธุ์ดี  </t>
  </si>
  <si>
    <t>งานอาคาร</t>
  </si>
  <si>
    <t>หมวดงานโครงสร้าง</t>
  </si>
  <si>
    <t>1. งานโครงสร้างชั้นฐานรากและตอม่อ</t>
  </si>
  <si>
    <t xml:space="preserve">    1) ขุดดิน</t>
  </si>
  <si>
    <t xml:space="preserve">    2) ถมกลับ </t>
  </si>
  <si>
    <t xml:space="preserve">    3) ทรายหยาบ</t>
  </si>
  <si>
    <t xml:space="preserve">    4) คอนกรีตหยาบ fc' 180 Ksc.  (Cylinder)</t>
  </si>
  <si>
    <t xml:space="preserve">    5) คอนกรีต  fc' 210 Ksc.  (Cylinder) </t>
  </si>
  <si>
    <t xml:space="preserve">    6) ไม้แบบ</t>
  </si>
  <si>
    <t xml:space="preserve">    7) ค่าแรงประกอบไม้แบบ</t>
  </si>
  <si>
    <t xml:space="preserve">    8) ไม้คร่าวยึดแบบหล่อ ขนาด 1.5 x 3 นิ้ว</t>
  </si>
  <si>
    <t xml:space="preserve">    9) เหล็กเสริมคอนกรีต </t>
  </si>
  <si>
    <t xml:space="preserve">        - DB 12 มม. SD 40 </t>
  </si>
  <si>
    <t xml:space="preserve">    10) ลวดผูกเหล็ก</t>
  </si>
  <si>
    <t xml:space="preserve">    11) ตะปู</t>
  </si>
  <si>
    <t>2. งานโครงสร้าง คสล. (คาน เสา พื้น และหนวดกุ้ง)</t>
  </si>
  <si>
    <t xml:space="preserve">    1) เสาเหล็ก  150 x 150 x 3.2 mm. (6 m.)</t>
  </si>
  <si>
    <t xml:space="preserve">    2) คอนกรีต  fc' 210 Ksc.  (Cylinder)</t>
  </si>
  <si>
    <t xml:space="preserve">    3) คอนกรีต  fc' 210 Ksc.  (Cylinder) ผสมน้ำยากันซึม</t>
  </si>
  <si>
    <t xml:space="preserve">    4) ไม้แบบ</t>
  </si>
  <si>
    <t xml:space="preserve">    5) ค่าแรงประกอบไม้แบบ</t>
  </si>
  <si>
    <t xml:space="preserve">    6) ไม้คร่าวยึดแบบหล่อ ขนาด 1.5 x 3 นิ้ว</t>
  </si>
  <si>
    <t xml:space="preserve">    7) เหล็กเสริมคอนกรีต </t>
  </si>
  <si>
    <t xml:space="preserve">    8) ลวดผูกเหล็ก</t>
  </si>
  <si>
    <t xml:space="preserve">    9) ตะปู</t>
  </si>
  <si>
    <t xml:space="preserve">        - RB 6 มม. SR 24 </t>
  </si>
  <si>
    <t xml:space="preserve">        - RB 9 มม. SR 24</t>
  </si>
  <si>
    <t xml:space="preserve">    10) งานพื้นคอนกรีตอัดแรงสำเร็จรูป</t>
  </si>
  <si>
    <t xml:space="preserve">         - พื้นคอนกรีตอัดแรงสำเร็จรูป ชนิดแผ่นเรียบ กว้าง 0.35 ม. หนา 0.05 ม. (รับน้ำหนักบรรทุกปลอดภัย 150 กก./ตร.ม.)</t>
  </si>
  <si>
    <t xml:space="preserve">         - คอนกรีตทับหน้า fc' 210 Ksc.(Cylinder) หนา 0.05 ม.</t>
  </si>
  <si>
    <t xml:space="preserve">         - RB 6 มม. SR 24 </t>
  </si>
  <si>
    <t xml:space="preserve">         - RB 9 มม. SR 24 (เสริมพิเศษหลังคาน @ 0.20 ม.)</t>
  </si>
  <si>
    <t>3. งานโครงสร้าง คสล.ชั้น หลังคา</t>
  </si>
  <si>
    <t xml:space="preserve">    1) เหล็กรูปพรรณ (โครงหลังคา)</t>
  </si>
  <si>
    <t xml:space="preserve">        - Square Tube 100 x 100 x 2.3 mm.</t>
  </si>
  <si>
    <t xml:space="preserve">        - Rectangular Tube 100 x 50 x 3.2 mm.</t>
  </si>
  <si>
    <t xml:space="preserve">        - Rectangular Tube 75 x 38 x 3.2 mm.</t>
  </si>
  <si>
    <t xml:space="preserve">        - Light Lip Channel 150 x 50 x 20 x 3.2 mm.</t>
  </si>
  <si>
    <t xml:space="preserve">        - Plate 10 mm. thk.</t>
  </si>
  <si>
    <t>รวมหมวดงานโครงสร้าง</t>
  </si>
  <si>
    <t xml:space="preserve">    1) พื้นปูกระเบื้องเซรามิคขนาด 0.60x0.60 ม. ผิวหยาบ</t>
  </si>
  <si>
    <t>2. งานตกแต่งพื้น</t>
  </si>
  <si>
    <t xml:space="preserve">    1) ผนังอิฐมวลเบา 1 ชั้น</t>
  </si>
  <si>
    <t xml:space="preserve">    2) ฉาบปูนสำเร็จรูปผนังภายใน</t>
  </si>
  <si>
    <t xml:space="preserve">    5) จับเซี้ยมเสา</t>
  </si>
  <si>
    <t xml:space="preserve">    6) ผนังผิวกรุกระเบื้องเซรามิค 0.30x0.30 ม.</t>
  </si>
  <si>
    <t xml:space="preserve">    7) ฉาบปูนผนังห้องน้ำ</t>
  </si>
  <si>
    <t xml:space="preserve">    8) ผนังปิดผิวด้วยแผ่นสมาร์ทบอร์ดเซาะร่อง 4 นิ้ว</t>
  </si>
  <si>
    <t xml:space="preserve">        - C CHANNEL 30x300x1.2x5 ซม.</t>
  </si>
  <si>
    <t xml:space="preserve">        - C CHANNEL 22.3x300x1.2x5 ซม.</t>
  </si>
  <si>
    <t xml:space="preserve">        - สีกันสนิม</t>
  </si>
  <si>
    <t xml:space="preserve">    4) เสาเอ็น + ทับหลัง 0.10x0.10 ม.</t>
  </si>
  <si>
    <t>3. งานวัสดุก่อ และตกแต่งผิวผนัง</t>
  </si>
  <si>
    <t xml:space="preserve">    3) ฉาบปูนสำเร็จรูปผนังภายนอก</t>
  </si>
  <si>
    <t>4. งานตกแต่งฝ้าเพดาน</t>
  </si>
  <si>
    <t xml:space="preserve">    1) ทาสีภายใน</t>
  </si>
  <si>
    <t xml:space="preserve">    2) ทาสีภายนอก</t>
  </si>
  <si>
    <t xml:space="preserve">    3) ทาสีฝ้าเพดานภายใน</t>
  </si>
  <si>
    <t xml:space="preserve">    4) ทาสีฝ้าเพดานภายนอก</t>
  </si>
  <si>
    <t xml:space="preserve">    5) สีไม้เชิงชาย ทับเชิงชาย </t>
  </si>
  <si>
    <t xml:space="preserve">    6) ทาสีน้ำมันบัวเชิงไม้เนื้อแข็ง 1/2"x4"  </t>
  </si>
  <si>
    <t xml:space="preserve">    1) งานประตู (รวมสีประตูบานไม้)</t>
  </si>
  <si>
    <t xml:space="preserve">        - ป1</t>
  </si>
  <si>
    <t xml:space="preserve">        - ป2</t>
  </si>
  <si>
    <t xml:space="preserve">        - ป3</t>
  </si>
  <si>
    <t xml:space="preserve">    2) งานหน้าต่าง</t>
  </si>
  <si>
    <t xml:space="preserve">        - น1</t>
  </si>
  <si>
    <t xml:space="preserve">        - น2</t>
  </si>
  <si>
    <t xml:space="preserve">        - น3</t>
  </si>
  <si>
    <t>6. งานประตู หน้าต่าง และอุปกรณ์</t>
  </si>
  <si>
    <t xml:space="preserve">    1) โถส้วมชักโครกนั่งราบ มีถังพักน้ำ เคลือบขาว</t>
  </si>
  <si>
    <t xml:space="preserve">    2) สายฉีดชำระ พร้อมขอแขวน</t>
  </si>
  <si>
    <t xml:space="preserve">    3) ที่ใส่กระดาษชำระ</t>
  </si>
  <si>
    <t xml:space="preserve">    4) อ่างล้างหน้าเซรามิก เคลือบขาว แบบแขวนผนัง รวมก็อกน้ำ แบบกดหยุดอัตโนมัติ พร้อมสะดืออ่าง สายถักน้ำดี ท่อน้ำทิ้ง</t>
  </si>
  <si>
    <t xml:space="preserve">    5) กระจกเงาแบบติดผนัง ขนาด 60x45 ซม. เจียรปรี</t>
  </si>
  <si>
    <t xml:space="preserve">    6) ตะแกรงทองเหลืองชุบโครเมี่ยม มีฝาครอบกันกลิ่น 3"</t>
  </si>
  <si>
    <t>1. งานหลังคา</t>
  </si>
  <si>
    <t xml:space="preserve">    2) หลังคาเหล็กรีดลอน พร้อม PU โฟม 25 มม. ท้องฟอยล์สีขาว (ยาว 5.10 ม.)</t>
  </si>
  <si>
    <t xml:space="preserve">    1) หลังคาเหล็กรีดลอน พร้อม PU โฟม 25 มม. ท้องฟอยล์สีขาว (ยาว 3.10 ม.)</t>
  </si>
  <si>
    <t xml:space="preserve">    3) อุปกรณ์อื่น ๆ</t>
  </si>
  <si>
    <t>7. งานสุขภัณฑ์</t>
  </si>
  <si>
    <t>หมวดงานระบบประปาและสุขาภิบาล</t>
  </si>
  <si>
    <t>1. งานระบบท่อน้ำประปา</t>
  </si>
  <si>
    <t>2. งานระบบท่อระบายทิ้ง น้ำเสียและน้ำโสโครก</t>
  </si>
  <si>
    <t>เมตร</t>
  </si>
  <si>
    <t xml:space="preserve">    4) วาล์วก๊อกสนาม (Hose Bibb) ขนาด 1/2 นิ้ว</t>
  </si>
  <si>
    <t xml:space="preserve">    1) ท่อ PVC ขนาด 1/2 นิ้ว ชั้นคุณภาพ 13.5 พร้อมข้อต่อและอุปกรณ์ยึดท่อ</t>
  </si>
  <si>
    <t xml:space="preserve">    2) ท่อ PVC ขนาด 3/4 นิ้ว ชั้นคุณภาพ 13.5 พร้อมข้อต่อและอุปกรณ์ยึดท่อ</t>
  </si>
  <si>
    <t xml:space="preserve">    3) ท่อ PVC ขนาด 1 นิ้ว ชั้นคุณภาพ 13.5 พร้อมข้อต่อและอุปกรณ์ยึดท่อ</t>
  </si>
  <si>
    <t xml:space="preserve">    1) ท่อ PVC ขนาด 2 นิ้ว ชั้นคุณภาพ 8.5 พร้อมข้อต่อและอุปกรณ์ยึดท่อ</t>
  </si>
  <si>
    <t xml:space="preserve">    2) ท่อ PVC ขนาด 4 นิ้ว ชั้นคุณภาพ 8.5 พร้อมข้อต่อและอุปกรณ์ยึดท่อ</t>
  </si>
  <si>
    <t xml:space="preserve">    3) ถังบำบัดน้ำเสียสำเร็จรูป ฝังดินขนาด 1,200 ลิตร</t>
  </si>
  <si>
    <t xml:space="preserve">    4) Floor Drain (FD)</t>
  </si>
  <si>
    <t>3. งานระบบท่ออากาศ</t>
  </si>
  <si>
    <t xml:space="preserve">    - ท่อ PVC ขนาด 2 นิ้ว ชั้นคุณภาพ 8.5 พร้อมข้อต่อและอุปกรณ์ยึดท่อ</t>
  </si>
  <si>
    <t>รวมหมวดงานระบบประปาและสุขาภิบาล</t>
  </si>
  <si>
    <t>หมวดงานระบบไฟฟ้า</t>
  </si>
  <si>
    <t>1. งานแผงย่อย เซอร์กิตเบรกเกอร์ และมิเตอร์ไฟฟ้า</t>
  </si>
  <si>
    <t xml:space="preserve">    1) ตู้ไฟฟ้า CONSUMER UNIT (CU) 12 วงจร</t>
  </si>
  <si>
    <t xml:space="preserve">    2) Molded Case Circuit Breaker (MCCB) 2P 50AT/50AF Ics 10 KA</t>
  </si>
  <si>
    <t xml:space="preserve">    3) หลักสายดิน ขนาด 5/8 นิ้ว ยาว 2.4 เมตร</t>
  </si>
  <si>
    <t>2. งานสายไฟและท่อร้อยสาย</t>
  </si>
  <si>
    <t xml:space="preserve">    1) IEC01 (THW) 16 SQ.MM. (MAIN FEEDER)</t>
  </si>
  <si>
    <t xml:space="preserve">    2) IEC01 (THW) 10 SQ.MM.(GROUND MAIN FEEDER)</t>
  </si>
  <si>
    <t xml:space="preserve">    3) IEC01 (THW) 4 SQ.MM.</t>
  </si>
  <si>
    <t xml:space="preserve">    4) IEC01 (THW) 2.5 SQ.MM.</t>
  </si>
  <si>
    <t xml:space="preserve">    5) NYY 2.5 -1C SQ.MM.</t>
  </si>
  <si>
    <t xml:space="preserve">    6) NYY 1.5 -1C SQ.MM.</t>
  </si>
  <si>
    <t xml:space="preserve">    7) COAXIAL RG6</t>
  </si>
  <si>
    <t xml:space="preserve">    8) TIEV 0.65-4C</t>
  </si>
  <si>
    <t xml:space="preserve">    9) VCT 2C-2.5 SQ.MM.</t>
  </si>
  <si>
    <t xml:space="preserve">    10) DIA. 1 1/4 นิ้ว HDPE-PN6</t>
  </si>
  <si>
    <t xml:space="preserve">    11) DIA. 1 นิ้ว HDPE-PN6</t>
  </si>
  <si>
    <t xml:space="preserve">    12) DIA. 1 นิ้ว uPVC</t>
  </si>
  <si>
    <t xml:space="preserve">    13) DIA. 3/4 นิ้ว uPVC</t>
  </si>
  <si>
    <t xml:space="preserve">    14) DIA. 1/2 นิ้ว uPVC</t>
  </si>
  <si>
    <t xml:space="preserve">    15) ท่อ Flexible Metal DIA. 1/2 นิ้ว</t>
  </si>
  <si>
    <t xml:space="preserve">    16) FITTING &amp; ACCESSORIES งานติดตั้งสายไฟและงานเดินท่อ (10%)</t>
  </si>
  <si>
    <t>3. งานดวงโคมไฟฟ้า</t>
  </si>
  <si>
    <t xml:space="preserve">    1) โคมไฟเพดานชนิดกลมใช้หลอด COMPACT FLUORESCENT 2X13W/ ขั้ว E27</t>
  </si>
  <si>
    <t>4. งานสวิตช์และเต้ารับ</t>
  </si>
  <si>
    <t>รวมหมวดงานระบบไฟฟ้า</t>
  </si>
  <si>
    <t xml:space="preserve">    1) สวิตช์ไฟฟ้า 1 ทาง</t>
  </si>
  <si>
    <t xml:space="preserve">    2) ฝาครอบสวิตข์ 2 ช่อง พร้อมอุปกรณ์ประกอบ</t>
  </si>
  <si>
    <t xml:space="preserve">    3) เต้ารับไฟฟ้าชนิดเต้ารับคู่ 16 A. 250 V.</t>
  </si>
  <si>
    <t xml:space="preserve">    4) เต้ารับไฟฟ้าชนิดเต้ารับคู่ 16 A. 250 V. (กันน้ำ)</t>
  </si>
  <si>
    <t xml:space="preserve">    5) ฝาครอบเต้ารับไฟฟ้า 2 ช่อง พร้อมอุปกรณ์ประกอบ</t>
  </si>
  <si>
    <t xml:space="preserve">    6) ฝาครอบเต้ารับไฟฟ้า 2 ช่องพร้อมอุปกรณ์ประกอบ (ชนิดกันน้ำ)</t>
  </si>
  <si>
    <t>5. งานอื่น ๆ (MTV TEL กริ่งบ้าน)</t>
  </si>
  <si>
    <t xml:space="preserve">    1) TV OUTLET</t>
  </si>
  <si>
    <t xml:space="preserve">    2) TAB OFF </t>
  </si>
  <si>
    <t xml:space="preserve">    3) SPLITER 4-way</t>
  </si>
  <si>
    <t xml:space="preserve">    4) LINE AMP</t>
  </si>
  <si>
    <t xml:space="preserve">    5) TELEPHONE OUTLET</t>
  </si>
  <si>
    <t xml:space="preserve">    2) โคมไฟ DOWNLIGHT 6 นิ้ว หลอด COMPACT FLUORESCENT 13W/ ขั้ว E27</t>
  </si>
  <si>
    <t xml:space="preserve">    3) โคมไฟ DOWNLIGHT 6 นิ้ว หลอด COMPACT FLUORESCENT 13W/ขั้ว E27 (กันแมลง)</t>
  </si>
  <si>
    <t>จำนวน 12 แผ่น</t>
  </si>
  <si>
    <t xml:space="preserve">    2) พื้นปูกระเบื้องเซรามิค 0.30x0.30 ม. ผิวหยาบ </t>
  </si>
  <si>
    <t>เครื่อง</t>
  </si>
  <si>
    <t>แบบ ปร.5 (ข)</t>
  </si>
  <si>
    <t>สรุปค่าครุภัณฑ์จัดซื้อ</t>
  </si>
  <si>
    <t>จำนวน 1 แผ่น</t>
  </si>
  <si>
    <t>งานครุภัณฑ์</t>
  </si>
  <si>
    <t>รวมงานครุภัณฑ์</t>
  </si>
  <si>
    <t>รวมงานอาคาร</t>
  </si>
  <si>
    <t>งานก่อสร้างอาคาร</t>
  </si>
  <si>
    <t>จำนวน 9 แผ่น</t>
  </si>
  <si>
    <t>ศูนย์ขยายพันธุ์พืชที่ 2 จังหวัดตรัง 9 หมู่ 11 ตำบลโคกหล่อ อำเภอเมืองตรัง จังหวัดตรัง</t>
  </si>
  <si>
    <t>ศูนย์ขยายพันธุ์พืชที่ 2 จังหวัดตรัง</t>
  </si>
  <si>
    <t>ศูนย์ขยายพันธุ์พืชที่ 2 จังหวัดตรัง  9 หมู่ที่ 11 ตำบลโคกหล่อ อำเภอเมืองตรัง จังหวัดตรัง</t>
  </si>
  <si>
    <r>
      <t xml:space="preserve">สถานที่ก่อสร้าง    </t>
    </r>
    <r>
      <rPr>
        <sz val="16"/>
        <rFont val="TH SarabunPSK"/>
        <family val="2"/>
      </rPr>
      <t>ศูนย์ขยายพันธุ์พืชที่ 2 จังหวัดตรัง 9 หมู่ 11 ตำบลโคกหล่อ อำเภอเมืองตรัง จังหวัดตรัง</t>
    </r>
  </si>
  <si>
    <r>
      <rPr>
        <b/>
        <sz val="16"/>
        <rFont val="TH SarabunPSK"/>
        <family val="2"/>
      </rPr>
      <t xml:space="preserve">หน่วยงานเจ้าของโครงการ/งานก่อสร้าง    </t>
    </r>
    <r>
      <rPr>
        <sz val="16"/>
        <rFont val="TH SarabunPSK"/>
        <family val="2"/>
      </rPr>
      <t>ศูนย์ขยายพันธุ์พืชที่ 2 จังหวัดตรัง</t>
    </r>
  </si>
  <si>
    <t>2. โทรทัศน์ แอล  อี  ดี (LED  TV) แบบ Smart TV 43 นิ้ว</t>
  </si>
  <si>
    <t>เมื่อวันที่ 3 เดือน กุมภาพันธ์ พ.ศ. 2566</t>
  </si>
  <si>
    <t xml:space="preserve">เมื่อวันที่ 3 เดือน กุมภาพันธ์  พ.ศ. 2566    </t>
  </si>
  <si>
    <t>1. เครื่องปรับอากาศ แบบแยกส่วน ชนิดผนัง  (ระบบ Inverter) ขนาด 12,000 BTU</t>
  </si>
  <si>
    <t>4. เคาน์เตอร์โครงไม้จริง กรุด้วยลามิเนตหรือโฟเมก้า ขนาดไม่น้อยกว่า 0.6 x 2.2 x 1.1 ม. (ผู้รับจ้างเสนอรูปแบบเพื่ออนุมัติก่อนจัดซื้อ)</t>
  </si>
  <si>
    <t>3. ตู้เย็นขนาด 5 คิวบิกฟุต</t>
  </si>
  <si>
    <t>อาคารบริการพืชพันธุ์ดี ศูนย์ขยายพันธุ์พืชที่ 2 จังหวัดตรัง ตำบลโคกหล่อ อำเภอเมืองตรัง จังหวัดตรัง</t>
  </si>
  <si>
    <r>
      <t xml:space="preserve">ชื่อโครงการ/งานก่อสร้าง  </t>
    </r>
    <r>
      <rPr>
        <sz val="16"/>
        <rFont val="TH SarabunPSK"/>
        <family val="2"/>
      </rPr>
      <t xml:space="preserve">อาคารบริการพืชพันธุ์ดี ศูนย์ขยายพันธุ์พืชที่ 2 จังหวัดตรัง ตำบลโคกหล่อ อำเภอเมืองตรัง จังหวัดตรัง </t>
    </r>
    <r>
      <rPr>
        <b/>
        <sz val="16"/>
        <rFont val="TH SarabunPSK"/>
        <family val="2"/>
      </rPr>
      <t xml:space="preserve"> </t>
    </r>
  </si>
  <si>
    <t xml:space="preserve">    3) พื้นปูกระเบื้องเซรามิค ผิวหยาบ</t>
  </si>
  <si>
    <t>พร้อมติดตั้ง</t>
  </si>
  <si>
    <t xml:space="preserve">    1) ฝ1 - ฝ้าเพดานยิบซั่มบอร์ด หนา 9 มม. โครงคร่าวเหล็กชุบสังกะสี  @ 0.60x0.60 m. + ฉนวนกันความร้อนใยแก้วหนา 3 นิ้ว แบบมีอลูมิเนียมฟอยล์หุ้ม</t>
  </si>
  <si>
    <t xml:space="preserve">    3) ฝ2 - ฝ้าเพดาน ไม้สังเคราะห์สมาร์ทบอร์ดเซาะร่อง 4 นิ้ว ทาสีภายใน</t>
  </si>
  <si>
    <t xml:space="preserve">    2) ฝ3 - ฝ้าเพดานยิปซั่มบอร์ดทนความชื้น หนา 9 มม. ฉาบเรียบ โครงคร่าวเหล็กชุบสังกะสี @ 0.60x0.60 m. + ฉนวนกันความร้อนใยแก้วหนา 3 นิ้ว แบบมีอลูมิเนียมฟอยล์หุ้ม</t>
  </si>
  <si>
    <t>อุปกรณ์ครบชุด</t>
  </si>
  <si>
    <t>ปร.6</t>
  </si>
  <si>
    <t xml:space="preserve">คำนวณราคา      </t>
  </si>
  <si>
    <t xml:space="preserve">เมื่อวันที่     เดือน                           พ.ศ. 2566      </t>
  </si>
  <si>
    <t>รวมค่าครุภัณฑ์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</si>
</sst>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5">
    <numFmt numFmtId="41" formatCode="_(* #,##0_);_(* \(#,##0\);_(* &quot;-&quot;_);_(@_)"/>
    <numFmt numFmtId="43" formatCode="_(* #,##0.00_);_(* \(#,##0.00\);_(* &quot;-&quot;??_);_(@_)"/>
    <numFmt numFmtId="164" formatCode="_-* #,##0_-;\-* #,##0_-;_-* &quot;-&quot;_-;_-@_-"/>
    <numFmt numFmtId="165" formatCode="_-* #,##0.00_-;\-* #,##0.00_-;_-* &quot;-&quot;??_-;_-@_-"/>
    <numFmt numFmtId="166" formatCode="_-* #,##0.0000_-;\-* #,##0.0000_-;_-* &quot;-&quot;??_-;_-@_-"/>
    <numFmt numFmtId="167" formatCode="_-* #,##0.0_-;\-* #,##0.0_-;_-* &quot;-&quot;_-;_-@_-"/>
    <numFmt numFmtId="168" formatCode="_-* #,##0.00_-;\-* #,##0.00_-;_-* &quot;-&quot;_-;_-@_-"/>
    <numFmt numFmtId="169" formatCode="_-* #,##0.000_-;\-* #,##0.000_-;_-* &quot;-&quot;_-;_-@_-"/>
    <numFmt numFmtId="170" formatCode="0.0000"/>
    <numFmt numFmtId="171" formatCode="_-* #,##0.00000_-;\-* #,##0.00000_-;_-* &quot;-&quot;??_-;_-@_-"/>
    <numFmt numFmtId="172" formatCode="#,##0.0000"/>
    <numFmt numFmtId="173" formatCode="_(* #,##0_);_(* \(#,##0\);_(* &quot;-&quot;??_);_(@_)"/>
    <numFmt numFmtId="174" formatCode="_(* #,##0.000_);_(* \(#,##0.000\);_(* &quot;-&quot;_);_(@_)"/>
    <numFmt numFmtId="175" formatCode="_(* #,##0.0000_);_(* \(#,##0.0000\);_(* &quot;-&quot;??_);_(@_)"/>
    <numFmt numFmtId="176" formatCode="_(* #,##0.000000_);_(* \(#,##0.000000\);_(* &quot;-&quot;??_);_(@_)"/>
  </numFmts>
  <fonts count="108">
    <font>
      <sz val="14"/>
      <name val="Cordia New"/>
      <charset val="222"/>
    </font>
    <font>
      <sz val="14"/>
      <name val="Cordia New"/>
      <family val="2"/>
    </font>
    <font>
      <sz val="14"/>
      <name val="Angsana New"/>
      <family val="1"/>
      <charset val="222"/>
    </font>
    <font>
      <b/>
      <sz val="14"/>
      <name val="Angsana New"/>
      <family val="1"/>
      <charset val="222"/>
    </font>
    <font>
      <b/>
      <sz val="11"/>
      <name val="Angsana New"/>
      <family val="1"/>
      <charset val="222"/>
    </font>
    <font>
      <b/>
      <sz val="13"/>
      <name val="Angsana New"/>
      <family val="1"/>
      <charset val="222"/>
    </font>
    <font>
      <b/>
      <sz val="14"/>
      <name val="Angsana New"/>
      <family val="1"/>
    </font>
    <font>
      <sz val="14"/>
      <name val="Angsana New"/>
      <family val="1"/>
    </font>
    <font>
      <sz val="13.5"/>
      <name val="Angsana New"/>
      <family val="1"/>
    </font>
    <font>
      <b/>
      <sz val="13.5"/>
      <name val="Angsana New"/>
      <family val="1"/>
    </font>
    <font>
      <sz val="14"/>
      <name val="Cordia New"/>
      <family val="2"/>
    </font>
    <font>
      <sz val="13.5"/>
      <name val="Angsana New"/>
      <family val="1"/>
      <charset val="222"/>
    </font>
    <font>
      <b/>
      <sz val="13.5"/>
      <name val="Angsana New"/>
      <family val="1"/>
      <charset val="222"/>
    </font>
    <font>
      <b/>
      <u/>
      <sz val="13.5"/>
      <name val="Angsana New"/>
      <family val="1"/>
      <charset val="222"/>
    </font>
    <font>
      <sz val="13.5"/>
      <name val="Courier New"/>
      <family val="3"/>
    </font>
    <font>
      <sz val="13.5"/>
      <name val="Arial Unicode MS"/>
      <family val="2"/>
    </font>
    <font>
      <sz val="16"/>
      <name val="Angsana New"/>
      <family val="1"/>
    </font>
    <font>
      <sz val="15"/>
      <name val="Angsana New"/>
      <family val="1"/>
    </font>
    <font>
      <sz val="12"/>
      <name val="Angsana New"/>
      <family val="1"/>
      <charset val="222"/>
    </font>
    <font>
      <b/>
      <sz val="12.5"/>
      <name val="Angsana New"/>
      <family val="1"/>
    </font>
    <font>
      <sz val="13"/>
      <name val="Angsana New"/>
      <family val="1"/>
      <charset val="222"/>
    </font>
    <font>
      <b/>
      <sz val="14"/>
      <color indexed="9"/>
      <name val="Angsana New"/>
      <family val="1"/>
      <charset val="222"/>
    </font>
    <font>
      <b/>
      <u/>
      <sz val="14"/>
      <color indexed="9"/>
      <name val="Angsana New"/>
      <family val="1"/>
      <charset val="222"/>
    </font>
    <font>
      <b/>
      <sz val="13.5"/>
      <color indexed="9"/>
      <name val="Angsana New"/>
      <family val="1"/>
      <charset val="222"/>
    </font>
    <font>
      <sz val="14"/>
      <color indexed="9"/>
      <name val="Angsana New"/>
      <family val="1"/>
      <charset val="222"/>
    </font>
    <font>
      <sz val="13.5"/>
      <color indexed="9"/>
      <name val="Angsana New"/>
      <family val="1"/>
      <charset val="222"/>
    </font>
    <font>
      <sz val="12.5"/>
      <color indexed="9"/>
      <name val="Angsana New"/>
      <family val="1"/>
      <charset val="222"/>
    </font>
    <font>
      <b/>
      <sz val="13"/>
      <color indexed="9"/>
      <name val="Angsana New"/>
      <family val="1"/>
      <charset val="222"/>
    </font>
    <font>
      <sz val="8"/>
      <name val="Cordia New"/>
      <family val="2"/>
    </font>
    <font>
      <sz val="14"/>
      <name val="Cordia New"/>
      <family val="2"/>
    </font>
    <font>
      <sz val="10"/>
      <name val="Arial"/>
      <family val="2"/>
    </font>
    <font>
      <sz val="11"/>
      <color indexed="8"/>
      <name val="Tahoma"/>
      <family val="2"/>
      <charset val="222"/>
    </font>
    <font>
      <sz val="11"/>
      <color indexed="9"/>
      <name val="Tahoma"/>
      <family val="2"/>
      <charset val="222"/>
    </font>
    <font>
      <b/>
      <sz val="11"/>
      <color indexed="52"/>
      <name val="Tahoma"/>
      <family val="2"/>
      <charset val="222"/>
    </font>
    <font>
      <sz val="11"/>
      <color indexed="10"/>
      <name val="Tahoma"/>
      <family val="2"/>
      <charset val="222"/>
    </font>
    <font>
      <i/>
      <sz val="11"/>
      <color indexed="23"/>
      <name val="Tahoma"/>
      <family val="2"/>
      <charset val="222"/>
    </font>
    <font>
      <b/>
      <sz val="18"/>
      <color indexed="56"/>
      <name val="Tahoma"/>
      <family val="2"/>
      <charset val="222"/>
    </font>
    <font>
      <b/>
      <sz val="11"/>
      <color indexed="9"/>
      <name val="Tahoma"/>
      <family val="2"/>
      <charset val="222"/>
    </font>
    <font>
      <sz val="11"/>
      <color indexed="52"/>
      <name val="Tahoma"/>
      <family val="2"/>
      <charset val="222"/>
    </font>
    <font>
      <sz val="11"/>
      <color indexed="17"/>
      <name val="Tahoma"/>
      <family val="2"/>
      <charset val="222"/>
    </font>
    <font>
      <sz val="11"/>
      <color indexed="62"/>
      <name val="Tahoma"/>
      <family val="2"/>
      <charset val="222"/>
    </font>
    <font>
      <sz val="11"/>
      <color indexed="60"/>
      <name val="Tahoma"/>
      <family val="2"/>
      <charset val="222"/>
    </font>
    <font>
      <b/>
      <sz val="11"/>
      <color indexed="8"/>
      <name val="Tahoma"/>
      <family val="2"/>
      <charset val="222"/>
    </font>
    <font>
      <sz val="11"/>
      <color indexed="20"/>
      <name val="Tahoma"/>
      <family val="2"/>
      <charset val="222"/>
    </font>
    <font>
      <b/>
      <sz val="11"/>
      <color indexed="63"/>
      <name val="Tahoma"/>
      <family val="2"/>
      <charset val="222"/>
    </font>
    <font>
      <b/>
      <sz val="15"/>
      <color indexed="56"/>
      <name val="Tahoma"/>
      <family val="2"/>
      <charset val="222"/>
    </font>
    <font>
      <b/>
      <sz val="13"/>
      <color indexed="56"/>
      <name val="Tahoma"/>
      <family val="2"/>
      <charset val="222"/>
    </font>
    <font>
      <b/>
      <sz val="11"/>
      <color indexed="56"/>
      <name val="Tahoma"/>
      <family val="2"/>
      <charset val="222"/>
    </font>
    <font>
      <u/>
      <sz val="14"/>
      <color indexed="36"/>
      <name val="Cordia New"/>
      <family val="2"/>
    </font>
    <font>
      <u/>
      <sz val="14"/>
      <color indexed="12"/>
      <name val="Cordia New"/>
      <family val="2"/>
    </font>
    <font>
      <sz val="10"/>
      <name val="Arial"/>
      <family val="2"/>
    </font>
    <font>
      <sz val="14"/>
      <name val="Cordia New"/>
      <family val="2"/>
      <charset val="222"/>
    </font>
    <font>
      <sz val="10"/>
      <color indexed="9"/>
      <name val="AngsanaUPC"/>
      <family val="1"/>
    </font>
    <font>
      <sz val="14"/>
      <color indexed="9"/>
      <name val="AngsanaUPC"/>
      <family val="1"/>
    </font>
    <font>
      <b/>
      <sz val="14"/>
      <color indexed="9"/>
      <name val="AngsanaUPC"/>
      <family val="1"/>
    </font>
    <font>
      <sz val="14"/>
      <name val="AngsanaUPC"/>
      <family val="1"/>
      <charset val="222"/>
    </font>
    <font>
      <sz val="10"/>
      <color indexed="10"/>
      <name val="AngsanaUPC"/>
      <family val="1"/>
    </font>
    <font>
      <sz val="14"/>
      <color indexed="8"/>
      <name val="AngsanaUPC"/>
      <family val="1"/>
    </font>
    <font>
      <b/>
      <sz val="14"/>
      <name val="AngsanaUPC"/>
      <family val="1"/>
    </font>
    <font>
      <sz val="14"/>
      <name val="AngsanaUPC"/>
      <family val="1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u/>
      <sz val="10"/>
      <color indexed="12"/>
      <name val="Arial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4"/>
      <color indexed="43"/>
      <name val="BrowalliaUPC"/>
      <family val="2"/>
      <charset val="222"/>
    </font>
    <font>
      <sz val="14"/>
      <name val="BrowalliaUPC"/>
      <family val="2"/>
      <charset val="222"/>
    </font>
    <font>
      <sz val="14"/>
      <color indexed="9"/>
      <name val="BrowalliaUPC"/>
      <family val="2"/>
      <charset val="222"/>
    </font>
    <font>
      <b/>
      <sz val="14"/>
      <name val="BrowalliaUPC"/>
      <family val="2"/>
      <charset val="222"/>
    </font>
    <font>
      <sz val="14"/>
      <color indexed="10"/>
      <name val="BrowalliaUPC"/>
      <family val="2"/>
      <charset val="222"/>
    </font>
    <font>
      <sz val="14"/>
      <color indexed="12"/>
      <name val="BrowalliaUPC"/>
      <family val="2"/>
      <charset val="222"/>
    </font>
    <font>
      <sz val="14"/>
      <color indexed="8"/>
      <name val="BrowalliaUPC"/>
      <family val="2"/>
      <charset val="222"/>
    </font>
    <font>
      <b/>
      <sz val="15"/>
      <name val="TH SarabunPSK"/>
      <family val="2"/>
    </font>
    <font>
      <sz val="16"/>
      <name val="TH SarabunPSK"/>
      <family val="2"/>
    </font>
    <font>
      <b/>
      <sz val="16"/>
      <name val="TH SarabunPSK"/>
      <family val="2"/>
    </font>
    <font>
      <u/>
      <sz val="16"/>
      <name val="TH SarabunPSK"/>
      <family val="2"/>
    </font>
    <font>
      <sz val="16"/>
      <name val="Wingdings 2"/>
      <family val="1"/>
      <charset val="2"/>
    </font>
    <font>
      <sz val="14"/>
      <name val="TH SarabunPSK"/>
      <family val="2"/>
    </font>
    <font>
      <sz val="15"/>
      <name val="TH SarabunPSK"/>
      <family val="2"/>
    </font>
    <font>
      <sz val="14"/>
      <name val="Cordia New"/>
      <family val="2"/>
    </font>
    <font>
      <b/>
      <u val="singleAccounting"/>
      <sz val="16"/>
      <name val="TH SarabunPSK"/>
      <family val="2"/>
    </font>
    <font>
      <sz val="14"/>
      <name val="Cordia New"/>
      <family val="2"/>
    </font>
    <font>
      <b/>
      <u/>
      <sz val="16"/>
      <name val="TH SarabunPSK"/>
      <family val="2"/>
    </font>
    <font>
      <b/>
      <sz val="15"/>
      <color theme="1"/>
      <name val="TH SarabunPSK"/>
      <family val="2"/>
    </font>
    <font>
      <sz val="16"/>
      <color rgb="FFC00000"/>
      <name val="TH SarabunPSK"/>
      <family val="2"/>
    </font>
    <font>
      <sz val="14"/>
      <color theme="1"/>
      <name val="TH SarabunPSK"/>
      <family val="2"/>
    </font>
    <font>
      <sz val="16"/>
      <color rgb="FFFF0000"/>
      <name val="TH SarabunPSK"/>
      <family val="2"/>
    </font>
    <font>
      <b/>
      <sz val="11"/>
      <name val="Calibri"/>
      <family val="2"/>
      <charset val="222"/>
      <scheme val="minor"/>
    </font>
    <font>
      <sz val="15"/>
      <color rgb="FFFF0000"/>
      <name val="TH SarabunPSK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u val="double"/>
      <sz val="16"/>
      <name val="TH SarabunPSK"/>
      <family val="2"/>
    </font>
    <font>
      <b/>
      <sz val="11"/>
      <name val="TH SarabunPSK"/>
      <family val="2"/>
    </font>
    <font>
      <sz val="16"/>
      <color theme="0"/>
      <name val="TH SarabunPSK"/>
      <family val="2"/>
    </font>
  </fonts>
  <fills count="3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6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hair">
        <color indexed="64"/>
      </bottom>
      <diagonal/>
    </border>
    <border>
      <left/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double">
        <color indexed="64"/>
      </bottom>
      <diagonal/>
    </border>
    <border>
      <left/>
      <right style="thin">
        <color indexed="64"/>
      </right>
      <top style="hair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</borders>
  <cellStyleXfs count="162">
    <xf numFmtId="0" fontId="0" fillId="0" borderId="0"/>
    <xf numFmtId="0" fontId="31" fillId="2" borderId="0" applyNumberFormat="0" applyBorder="0" applyAlignment="0" applyProtection="0"/>
    <xf numFmtId="0" fontId="6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3" borderId="0" applyNumberFormat="0" applyBorder="0" applyAlignment="0" applyProtection="0"/>
    <xf numFmtId="0" fontId="6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4" borderId="0" applyNumberFormat="0" applyBorder="0" applyAlignment="0" applyProtection="0"/>
    <xf numFmtId="0" fontId="6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5" borderId="0" applyNumberFormat="0" applyBorder="0" applyAlignment="0" applyProtection="0"/>
    <xf numFmtId="0" fontId="6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6" borderId="0" applyNumberFormat="0" applyBorder="0" applyAlignment="0" applyProtection="0"/>
    <xf numFmtId="0" fontId="61" fillId="6" borderId="0" applyNumberFormat="0" applyBorder="0" applyAlignment="0" applyProtection="0"/>
    <xf numFmtId="0" fontId="31" fillId="6" borderId="0" applyNumberFormat="0" applyBorder="0" applyAlignment="0" applyProtection="0"/>
    <xf numFmtId="0" fontId="31" fillId="7" borderId="0" applyNumberFormat="0" applyBorder="0" applyAlignment="0" applyProtection="0"/>
    <xf numFmtId="0" fontId="6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8" borderId="0" applyNumberFormat="0" applyBorder="0" applyAlignment="0" applyProtection="0"/>
    <xf numFmtId="0" fontId="6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9" borderId="0" applyNumberFormat="0" applyBorder="0" applyAlignment="0" applyProtection="0"/>
    <xf numFmtId="0" fontId="61" fillId="9" borderId="0" applyNumberFormat="0" applyBorder="0" applyAlignment="0" applyProtection="0"/>
    <xf numFmtId="0" fontId="31" fillId="9" borderId="0" applyNumberFormat="0" applyBorder="0" applyAlignment="0" applyProtection="0"/>
    <xf numFmtId="0" fontId="31" fillId="10" borderId="0" applyNumberFormat="0" applyBorder="0" applyAlignment="0" applyProtection="0"/>
    <xf numFmtId="0" fontId="6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5" borderId="0" applyNumberFormat="0" applyBorder="0" applyAlignment="0" applyProtection="0"/>
    <xf numFmtId="0" fontId="6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8" borderId="0" applyNumberFormat="0" applyBorder="0" applyAlignment="0" applyProtection="0"/>
    <xf numFmtId="0" fontId="6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11" borderId="0" applyNumberFormat="0" applyBorder="0" applyAlignment="0" applyProtection="0"/>
    <xf numFmtId="0" fontId="61" fillId="11" borderId="0" applyNumberFormat="0" applyBorder="0" applyAlignment="0" applyProtection="0"/>
    <xf numFmtId="0" fontId="31" fillId="11" borderId="0" applyNumberFormat="0" applyBorder="0" applyAlignment="0" applyProtection="0"/>
    <xf numFmtId="0" fontId="32" fillId="12" borderId="0" applyNumberFormat="0" applyBorder="0" applyAlignment="0" applyProtection="0"/>
    <xf numFmtId="0" fontId="62" fillId="12" borderId="0" applyNumberFormat="0" applyBorder="0" applyAlignment="0" applyProtection="0"/>
    <xf numFmtId="0" fontId="32" fillId="9" borderId="0" applyNumberFormat="0" applyBorder="0" applyAlignment="0" applyProtection="0"/>
    <xf numFmtId="0" fontId="62" fillId="9" borderId="0" applyNumberFormat="0" applyBorder="0" applyAlignment="0" applyProtection="0"/>
    <xf numFmtId="0" fontId="32" fillId="10" borderId="0" applyNumberFormat="0" applyBorder="0" applyAlignment="0" applyProtection="0"/>
    <xf numFmtId="0" fontId="62" fillId="10" borderId="0" applyNumberFormat="0" applyBorder="0" applyAlignment="0" applyProtection="0"/>
    <xf numFmtId="0" fontId="32" fillId="13" borderId="0" applyNumberFormat="0" applyBorder="0" applyAlignment="0" applyProtection="0"/>
    <xf numFmtId="0" fontId="62" fillId="13" borderId="0" applyNumberFormat="0" applyBorder="0" applyAlignment="0" applyProtection="0"/>
    <xf numFmtId="0" fontId="32" fillId="14" borderId="0" applyNumberFormat="0" applyBorder="0" applyAlignment="0" applyProtection="0"/>
    <xf numFmtId="0" fontId="62" fillId="14" borderId="0" applyNumberFormat="0" applyBorder="0" applyAlignment="0" applyProtection="0"/>
    <xf numFmtId="0" fontId="32" fillId="15" borderId="0" applyNumberFormat="0" applyBorder="0" applyAlignment="0" applyProtection="0"/>
    <xf numFmtId="0" fontId="62" fillId="15" borderId="0" applyNumberFormat="0" applyBorder="0" applyAlignment="0" applyProtection="0"/>
    <xf numFmtId="0" fontId="32" fillId="16" borderId="0" applyNumberFormat="0" applyBorder="0" applyAlignment="0" applyProtection="0"/>
    <xf numFmtId="0" fontId="62" fillId="16" borderId="0" applyNumberFormat="0" applyBorder="0" applyAlignment="0" applyProtection="0"/>
    <xf numFmtId="0" fontId="32" fillId="17" borderId="0" applyNumberFormat="0" applyBorder="0" applyAlignment="0" applyProtection="0"/>
    <xf numFmtId="0" fontId="62" fillId="17" borderId="0" applyNumberFormat="0" applyBorder="0" applyAlignment="0" applyProtection="0"/>
    <xf numFmtId="0" fontId="32" fillId="18" borderId="0" applyNumberFormat="0" applyBorder="0" applyAlignment="0" applyProtection="0"/>
    <xf numFmtId="0" fontId="62" fillId="18" borderId="0" applyNumberFormat="0" applyBorder="0" applyAlignment="0" applyProtection="0"/>
    <xf numFmtId="0" fontId="32" fillId="13" borderId="0" applyNumberFormat="0" applyBorder="0" applyAlignment="0" applyProtection="0"/>
    <xf numFmtId="0" fontId="62" fillId="13" borderId="0" applyNumberFormat="0" applyBorder="0" applyAlignment="0" applyProtection="0"/>
    <xf numFmtId="0" fontId="32" fillId="14" borderId="0" applyNumberFormat="0" applyBorder="0" applyAlignment="0" applyProtection="0"/>
    <xf numFmtId="0" fontId="62" fillId="14" borderId="0" applyNumberFormat="0" applyBorder="0" applyAlignment="0" applyProtection="0"/>
    <xf numFmtId="0" fontId="32" fillId="19" borderId="0" applyNumberFormat="0" applyBorder="0" applyAlignment="0" applyProtection="0"/>
    <xf numFmtId="0" fontId="62" fillId="19" borderId="0" applyNumberFormat="0" applyBorder="0" applyAlignment="0" applyProtection="0"/>
    <xf numFmtId="0" fontId="43" fillId="3" borderId="0" applyNumberFormat="0" applyBorder="0" applyAlignment="0" applyProtection="0"/>
    <xf numFmtId="0" fontId="63" fillId="3" borderId="0" applyNumberFormat="0" applyBorder="0" applyAlignment="0" applyProtection="0"/>
    <xf numFmtId="0" fontId="33" fillId="20" borderId="1" applyNumberFormat="0" applyAlignment="0" applyProtection="0"/>
    <xf numFmtId="0" fontId="64" fillId="20" borderId="1" applyNumberFormat="0" applyAlignment="0" applyProtection="0"/>
    <xf numFmtId="0" fontId="37" fillId="21" borderId="2" applyNumberFormat="0" applyAlignment="0" applyProtection="0"/>
    <xf numFmtId="0" fontId="65" fillId="21" borderId="2" applyNumberFormat="0" applyAlignment="0" applyProtection="0"/>
    <xf numFmtId="41" fontId="61" fillId="0" borderId="0" applyFont="0" applyFill="0" applyBorder="0" applyAlignment="0" applyProtection="0"/>
    <xf numFmtId="164" fontId="30" fillId="0" borderId="0" applyFont="0" applyFill="0" applyBorder="0" applyAlignment="0" applyProtection="0"/>
    <xf numFmtId="43" fontId="61" fillId="0" borderId="0" applyFont="0" applyFill="0" applyBorder="0" applyAlignment="0" applyProtection="0"/>
    <xf numFmtId="165" fontId="30" fillId="0" borderId="0" applyFont="0" applyFill="0" applyBorder="0" applyAlignment="0" applyProtection="0"/>
    <xf numFmtId="165" fontId="95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30" fillId="0" borderId="0" applyFont="0" applyFill="0" applyBorder="0" applyAlignment="0" applyProtection="0"/>
    <xf numFmtId="165" fontId="10" fillId="0" borderId="0" applyFont="0" applyFill="0" applyBorder="0" applyAlignment="0" applyProtection="0"/>
    <xf numFmtId="0" fontId="35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39" fillId="4" borderId="0" applyNumberFormat="0" applyBorder="0" applyAlignment="0" applyProtection="0"/>
    <xf numFmtId="0" fontId="67" fillId="4" borderId="0" applyNumberFormat="0" applyBorder="0" applyAlignment="0" applyProtection="0"/>
    <xf numFmtId="0" fontId="45" fillId="0" borderId="3" applyNumberFormat="0" applyFill="0" applyAlignment="0" applyProtection="0"/>
    <xf numFmtId="0" fontId="68" fillId="0" borderId="3" applyNumberFormat="0" applyFill="0" applyAlignment="0" applyProtection="0"/>
    <xf numFmtId="0" fontId="46" fillId="0" borderId="4" applyNumberFormat="0" applyFill="0" applyAlignment="0" applyProtection="0"/>
    <xf numFmtId="0" fontId="69" fillId="0" borderId="4" applyNumberFormat="0" applyFill="0" applyAlignment="0" applyProtection="0"/>
    <xf numFmtId="0" fontId="47" fillId="0" borderId="5" applyNumberFormat="0" applyFill="0" applyAlignment="0" applyProtection="0"/>
    <xf numFmtId="0" fontId="70" fillId="0" borderId="5" applyNumberFormat="0" applyFill="0" applyAlignment="0" applyProtection="0"/>
    <xf numFmtId="0" fontId="47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1" fillId="0" borderId="0" applyNumberFormat="0" applyFill="0" applyBorder="0" applyAlignment="0" applyProtection="0">
      <alignment vertical="top"/>
      <protection locked="0"/>
    </xf>
    <xf numFmtId="0" fontId="40" fillId="7" borderId="1" applyNumberFormat="0" applyAlignment="0" applyProtection="0"/>
    <xf numFmtId="0" fontId="72" fillId="7" borderId="1" applyNumberFormat="0" applyAlignment="0" applyProtection="0"/>
    <xf numFmtId="0" fontId="38" fillId="0" borderId="6" applyNumberFormat="0" applyFill="0" applyAlignment="0" applyProtection="0"/>
    <xf numFmtId="0" fontId="73" fillId="0" borderId="6" applyNumberFormat="0" applyFill="0" applyAlignment="0" applyProtection="0"/>
    <xf numFmtId="0" fontId="41" fillId="22" borderId="0" applyNumberFormat="0" applyBorder="0" applyAlignment="0" applyProtection="0"/>
    <xf numFmtId="0" fontId="74" fillId="22" borderId="0" applyNumberFormat="0" applyBorder="0" applyAlignment="0" applyProtection="0"/>
    <xf numFmtId="0" fontId="61" fillId="0" borderId="0"/>
    <xf numFmtId="0" fontId="30" fillId="0" borderId="0"/>
    <xf numFmtId="0" fontId="30" fillId="0" borderId="0"/>
    <xf numFmtId="0" fontId="30" fillId="0" borderId="0"/>
    <xf numFmtId="0" fontId="10" fillId="0" borderId="0"/>
    <xf numFmtId="0" fontId="50" fillId="0" borderId="0"/>
    <xf numFmtId="0" fontId="31" fillId="23" borderId="7" applyNumberFormat="0" applyFont="0" applyAlignment="0" applyProtection="0"/>
    <xf numFmtId="0" fontId="30" fillId="23" borderId="7" applyNumberFormat="0" applyFont="0" applyAlignment="0" applyProtection="0"/>
    <xf numFmtId="0" fontId="44" fillId="20" borderId="8" applyNumberFormat="0" applyAlignment="0" applyProtection="0"/>
    <xf numFmtId="0" fontId="75" fillId="20" borderId="8" applyNumberFormat="0" applyAlignment="0" applyProtection="0"/>
    <xf numFmtId="0" fontId="36" fillId="0" borderId="0" applyNumberFormat="0" applyFill="0" applyBorder="0" applyAlignment="0" applyProtection="0"/>
    <xf numFmtId="0" fontId="76" fillId="0" borderId="0" applyNumberFormat="0" applyFill="0" applyBorder="0" applyAlignment="0" applyProtection="0"/>
    <xf numFmtId="0" fontId="42" fillId="0" borderId="9" applyNumberFormat="0" applyFill="0" applyAlignment="0" applyProtection="0"/>
    <xf numFmtId="0" fontId="77" fillId="0" borderId="9" applyNumberFormat="0" applyFill="0" applyAlignment="0" applyProtection="0"/>
    <xf numFmtId="0" fontId="34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165" fontId="1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43" fontId="50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0" fillId="0" borderId="0" applyFont="0" applyFill="0" applyBorder="0" applyAlignment="0" applyProtection="0"/>
    <xf numFmtId="43" fontId="50" fillId="0" borderId="0" applyFont="0" applyFill="0" applyBorder="0" applyAlignment="0" applyProtection="0"/>
    <xf numFmtId="43" fontId="30" fillId="0" borderId="0" applyFont="0" applyFill="0" applyBorder="0" applyAlignment="0" applyProtection="0"/>
    <xf numFmtId="9" fontId="51" fillId="0" borderId="0"/>
    <xf numFmtId="165" fontId="10" fillId="0" borderId="0" applyFont="0" applyFill="0" applyBorder="0" applyAlignment="0" applyProtection="0"/>
    <xf numFmtId="165" fontId="93" fillId="0" borderId="0" applyFont="0" applyFill="0" applyBorder="0" applyAlignment="0" applyProtection="0"/>
    <xf numFmtId="9" fontId="52" fillId="0" borderId="10">
      <alignment horizontal="center" vertical="justify"/>
    </xf>
    <xf numFmtId="0" fontId="49" fillId="0" borderId="0" applyNumberFormat="0" applyFill="0" applyBorder="0" applyAlignment="0" applyProtection="0">
      <alignment vertical="top"/>
      <protection locked="0"/>
    </xf>
    <xf numFmtId="174" fontId="53" fillId="0" borderId="11">
      <alignment horizontal="center"/>
    </xf>
    <xf numFmtId="9" fontId="53" fillId="0" borderId="12">
      <alignment horizontal="center" vertical="center"/>
    </xf>
    <xf numFmtId="174" fontId="54" fillId="0" borderId="13">
      <alignment horizontal="center" vertical="center"/>
    </xf>
    <xf numFmtId="43" fontId="53" fillId="0" borderId="0"/>
    <xf numFmtId="49" fontId="55" fillId="0" borderId="14" applyProtection="0">
      <alignment horizontal="center"/>
    </xf>
    <xf numFmtId="0" fontId="48" fillId="0" borderId="0" applyNumberFormat="0" applyFill="0" applyBorder="0" applyAlignment="0" applyProtection="0">
      <alignment vertical="top"/>
      <protection locked="0"/>
    </xf>
    <xf numFmtId="0" fontId="10" fillId="0" borderId="0"/>
    <xf numFmtId="0" fontId="10" fillId="0" borderId="0"/>
    <xf numFmtId="0" fontId="30" fillId="0" borderId="0"/>
    <xf numFmtId="0" fontId="50" fillId="0" borderId="0"/>
    <xf numFmtId="0" fontId="31" fillId="0" borderId="0"/>
    <xf numFmtId="0" fontId="1" fillId="0" borderId="0"/>
    <xf numFmtId="0" fontId="10" fillId="0" borderId="0"/>
    <xf numFmtId="0" fontId="10" fillId="0" borderId="0"/>
    <xf numFmtId="0" fontId="1" fillId="0" borderId="0"/>
    <xf numFmtId="0" fontId="10" fillId="0" borderId="0"/>
    <xf numFmtId="0" fontId="93" fillId="0" borderId="0"/>
    <xf numFmtId="0" fontId="1" fillId="0" borderId="0"/>
    <xf numFmtId="9" fontId="1" fillId="0" borderId="0" applyFont="0" applyFill="0" applyBorder="0" applyAlignment="0" applyProtection="0"/>
    <xf numFmtId="9" fontId="56" fillId="0" borderId="15">
      <alignment horizontal="right" vertical="top"/>
    </xf>
    <xf numFmtId="49" fontId="55" fillId="0" borderId="16">
      <alignment horizontal="center"/>
    </xf>
    <xf numFmtId="40" fontId="55" fillId="0" borderId="11">
      <alignment horizontal="center"/>
    </xf>
    <xf numFmtId="9" fontId="57" fillId="24" borderId="12">
      <alignment horizontal="center" vertical="center"/>
    </xf>
    <xf numFmtId="174" fontId="58" fillId="0" borderId="13">
      <alignment horizontal="center" vertical="center"/>
    </xf>
    <xf numFmtId="43" fontId="59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</cellStyleXfs>
  <cellXfs count="500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/>
    <xf numFmtId="164" fontId="2" fillId="0" borderId="0" xfId="0" applyNumberFormat="1" applyFont="1" applyAlignment="1">
      <alignment horizontal="center"/>
    </xf>
    <xf numFmtId="164" fontId="2" fillId="0" borderId="0" xfId="110" applyNumberFormat="1" applyFont="1" applyAlignment="1"/>
    <xf numFmtId="49" fontId="11" fillId="0" borderId="0" xfId="0" applyNumberFormat="1" applyFont="1" applyAlignment="1">
      <alignment horizontal="left"/>
    </xf>
    <xf numFmtId="49" fontId="11" fillId="0" borderId="0" xfId="0" applyNumberFormat="1" applyFont="1"/>
    <xf numFmtId="0" fontId="11" fillId="0" borderId="0" xfId="0" applyFont="1"/>
    <xf numFmtId="0" fontId="11" fillId="0" borderId="0" xfId="0" applyFont="1" applyAlignment="1">
      <alignment horizontal="right"/>
    </xf>
    <xf numFmtId="49" fontId="8" fillId="0" borderId="17" xfId="0" applyNumberFormat="1" applyFont="1" applyBorder="1"/>
    <xf numFmtId="0" fontId="11" fillId="0" borderId="17" xfId="0" applyFont="1" applyBorder="1"/>
    <xf numFmtId="0" fontId="11" fillId="0" borderId="17" xfId="0" applyFont="1" applyBorder="1" applyAlignment="1">
      <alignment horizontal="right"/>
    </xf>
    <xf numFmtId="0" fontId="8" fillId="0" borderId="17" xfId="0" applyFont="1" applyBorder="1"/>
    <xf numFmtId="0" fontId="3" fillId="0" borderId="0" xfId="0" applyFont="1" applyAlignment="1">
      <alignment horizontal="left"/>
    </xf>
    <xf numFmtId="164" fontId="2" fillId="0" borderId="0" xfId="110" applyNumberFormat="1" applyFont="1" applyAlignment="1">
      <alignment horizontal="center"/>
    </xf>
    <xf numFmtId="0" fontId="3" fillId="0" borderId="0" xfId="0" applyFont="1" applyAlignment="1">
      <alignment horizontal="right"/>
    </xf>
    <xf numFmtId="0" fontId="3" fillId="0" borderId="0" xfId="0" applyFont="1"/>
    <xf numFmtId="0" fontId="6" fillId="0" borderId="0" xfId="0" applyFont="1" applyAlignment="1">
      <alignment horizontal="left"/>
    </xf>
    <xf numFmtId="49" fontId="12" fillId="0" borderId="0" xfId="0" applyNumberFormat="1" applyFont="1"/>
    <xf numFmtId="49" fontId="11" fillId="0" borderId="0" xfId="110" applyNumberFormat="1" applyFont="1" applyAlignment="1"/>
    <xf numFmtId="164" fontId="6" fillId="0" borderId="0" xfId="110" applyNumberFormat="1" applyFont="1" applyAlignment="1">
      <alignment horizontal="center"/>
    </xf>
    <xf numFmtId="164" fontId="6" fillId="0" borderId="0" xfId="0" applyNumberFormat="1" applyFont="1" applyAlignment="1">
      <alignment horizontal="center"/>
    </xf>
    <xf numFmtId="164" fontId="6" fillId="0" borderId="0" xfId="110" applyNumberFormat="1" applyFont="1" applyAlignment="1"/>
    <xf numFmtId="49" fontId="2" fillId="0" borderId="0" xfId="0" applyNumberFormat="1" applyFont="1" applyAlignment="1">
      <alignment horizontal="right"/>
    </xf>
    <xf numFmtId="164" fontId="7" fillId="0" borderId="0" xfId="110" applyNumberFormat="1" applyFont="1" applyAlignment="1"/>
    <xf numFmtId="0" fontId="4" fillId="0" borderId="16" xfId="0" applyFont="1" applyBorder="1" applyAlignment="1">
      <alignment horizontal="center"/>
    </xf>
    <xf numFmtId="164" fontId="5" fillId="0" borderId="18" xfId="110" applyNumberFormat="1" applyFont="1" applyBorder="1" applyAlignment="1">
      <alignment horizontal="center"/>
    </xf>
    <xf numFmtId="164" fontId="5" fillId="0" borderId="18" xfId="0" applyNumberFormat="1" applyFont="1" applyBorder="1" applyAlignment="1">
      <alignment horizontal="center"/>
    </xf>
    <xf numFmtId="164" fontId="5" fillId="0" borderId="16" xfId="110" applyNumberFormat="1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164" fontId="4" fillId="0" borderId="18" xfId="110" applyNumberFormat="1" applyFont="1" applyBorder="1" applyAlignment="1">
      <alignment horizontal="center"/>
    </xf>
    <xf numFmtId="164" fontId="5" fillId="0" borderId="12" xfId="110" applyNumberFormat="1" applyFont="1" applyBorder="1" applyAlignment="1">
      <alignment horizontal="center"/>
    </xf>
    <xf numFmtId="0" fontId="5" fillId="0" borderId="12" xfId="0" applyFont="1" applyBorder="1" applyAlignment="1">
      <alignment horizontal="center"/>
    </xf>
    <xf numFmtId="0" fontId="3" fillId="0" borderId="12" xfId="0" applyFont="1" applyBorder="1" applyAlignment="1">
      <alignment horizontal="center"/>
    </xf>
    <xf numFmtId="49" fontId="12" fillId="0" borderId="17" xfId="0" applyNumberFormat="1" applyFont="1" applyBorder="1"/>
    <xf numFmtId="0" fontId="12" fillId="0" borderId="17" xfId="0" applyFont="1" applyBorder="1"/>
    <xf numFmtId="0" fontId="12" fillId="0" borderId="19" xfId="0" applyFont="1" applyBorder="1"/>
    <xf numFmtId="0" fontId="2" fillId="0" borderId="18" xfId="0" applyFont="1" applyBorder="1" applyAlignment="1">
      <alignment horizontal="center"/>
    </xf>
    <xf numFmtId="49" fontId="11" fillId="0" borderId="20" xfId="0" applyNumberFormat="1" applyFont="1" applyBorder="1" applyAlignment="1">
      <alignment horizontal="left"/>
    </xf>
    <xf numFmtId="49" fontId="11" fillId="0" borderId="17" xfId="0" applyNumberFormat="1" applyFont="1" applyBorder="1"/>
    <xf numFmtId="164" fontId="8" fillId="0" borderId="18" xfId="110" applyNumberFormat="1" applyFont="1" applyBorder="1" applyAlignment="1">
      <alignment horizontal="center"/>
    </xf>
    <xf numFmtId="164" fontId="8" fillId="0" borderId="18" xfId="0" applyNumberFormat="1" applyFont="1" applyBorder="1" applyAlignment="1">
      <alignment horizontal="center"/>
    </xf>
    <xf numFmtId="164" fontId="8" fillId="0" borderId="18" xfId="110" applyNumberFormat="1" applyFont="1" applyBorder="1" applyAlignment="1"/>
    <xf numFmtId="0" fontId="8" fillId="0" borderId="18" xfId="0" applyFont="1" applyBorder="1"/>
    <xf numFmtId="168" fontId="8" fillId="0" borderId="18" xfId="110" applyNumberFormat="1" applyFont="1" applyBorder="1" applyAlignment="1"/>
    <xf numFmtId="49" fontId="11" fillId="0" borderId="17" xfId="0" applyNumberFormat="1" applyFont="1" applyBorder="1" applyAlignment="1">
      <alignment horizontal="left"/>
    </xf>
    <xf numFmtId="0" fontId="12" fillId="0" borderId="17" xfId="0" applyFont="1" applyBorder="1" applyAlignment="1">
      <alignment horizontal="right"/>
    </xf>
    <xf numFmtId="49" fontId="9" fillId="0" borderId="20" xfId="0" applyNumberFormat="1" applyFont="1" applyBorder="1" applyAlignment="1">
      <alignment horizontal="left"/>
    </xf>
    <xf numFmtId="49" fontId="9" fillId="0" borderId="17" xfId="0" applyNumberFormat="1" applyFont="1" applyBorder="1"/>
    <xf numFmtId="0" fontId="11" fillId="0" borderId="17" xfId="0" applyFont="1" applyBorder="1" applyAlignment="1">
      <alignment horizontal="left"/>
    </xf>
    <xf numFmtId="0" fontId="9" fillId="0" borderId="17" xfId="0" applyFont="1" applyBorder="1"/>
    <xf numFmtId="49" fontId="13" fillId="0" borderId="20" xfId="0" applyNumberFormat="1" applyFont="1" applyBorder="1"/>
    <xf numFmtId="0" fontId="9" fillId="0" borderId="17" xfId="0" applyFont="1" applyBorder="1" applyAlignment="1">
      <alignment horizontal="left"/>
    </xf>
    <xf numFmtId="0" fontId="18" fillId="0" borderId="17" xfId="0" applyFont="1" applyBorder="1" applyAlignment="1">
      <alignment horizontal="left"/>
    </xf>
    <xf numFmtId="164" fontId="6" fillId="25" borderId="18" xfId="110" applyNumberFormat="1" applyFont="1" applyFill="1" applyBorder="1" applyAlignment="1"/>
    <xf numFmtId="164" fontId="8" fillId="0" borderId="18" xfId="110" applyNumberFormat="1" applyFont="1" applyFill="1" applyBorder="1" applyAlignment="1"/>
    <xf numFmtId="164" fontId="9" fillId="0" borderId="18" xfId="110" applyNumberFormat="1" applyFont="1" applyFill="1" applyBorder="1" applyAlignment="1"/>
    <xf numFmtId="49" fontId="20" fillId="0" borderId="17" xfId="0" applyNumberFormat="1" applyFont="1" applyBorder="1"/>
    <xf numFmtId="0" fontId="21" fillId="0" borderId="12" xfId="0" applyFont="1" applyBorder="1" applyAlignment="1">
      <alignment horizontal="center"/>
    </xf>
    <xf numFmtId="49" fontId="22" fillId="0" borderId="20" xfId="0" applyNumberFormat="1" applyFont="1" applyBorder="1"/>
    <xf numFmtId="49" fontId="23" fillId="0" borderId="17" xfId="0" applyNumberFormat="1" applyFont="1" applyBorder="1"/>
    <xf numFmtId="0" fontId="23" fillId="0" borderId="17" xfId="0" applyFont="1" applyBorder="1"/>
    <xf numFmtId="0" fontId="23" fillId="0" borderId="19" xfId="0" applyFont="1" applyBorder="1"/>
    <xf numFmtId="0" fontId="24" fillId="0" borderId="18" xfId="0" applyFont="1" applyBorder="1" applyAlignment="1">
      <alignment horizontal="center"/>
    </xf>
    <xf numFmtId="49" fontId="25" fillId="0" borderId="20" xfId="0" applyNumberFormat="1" applyFont="1" applyBorder="1" applyAlignment="1">
      <alignment horizontal="left"/>
    </xf>
    <xf numFmtId="49" fontId="25" fillId="0" borderId="17" xfId="0" applyNumberFormat="1" applyFont="1" applyBorder="1"/>
    <xf numFmtId="0" fontId="25" fillId="0" borderId="17" xfId="0" applyFont="1" applyBorder="1"/>
    <xf numFmtId="0" fontId="25" fillId="0" borderId="17" xfId="0" applyFont="1" applyBorder="1" applyAlignment="1">
      <alignment horizontal="right"/>
    </xf>
    <xf numFmtId="49" fontId="26" fillId="0" borderId="17" xfId="0" applyNumberFormat="1" applyFont="1" applyBorder="1"/>
    <xf numFmtId="0" fontId="26" fillId="0" borderId="17" xfId="0" applyFont="1" applyBorder="1"/>
    <xf numFmtId="49" fontId="25" fillId="0" borderId="17" xfId="0" applyNumberFormat="1" applyFont="1" applyBorder="1" applyAlignment="1">
      <alignment horizontal="left"/>
    </xf>
    <xf numFmtId="0" fontId="23" fillId="0" borderId="17" xfId="0" applyFont="1" applyBorder="1" applyAlignment="1">
      <alignment horizontal="right"/>
    </xf>
    <xf numFmtId="49" fontId="23" fillId="0" borderId="20" xfId="0" applyNumberFormat="1" applyFont="1" applyBorder="1" applyAlignment="1">
      <alignment horizontal="left"/>
    </xf>
    <xf numFmtId="0" fontId="25" fillId="0" borderId="17" xfId="0" applyFont="1" applyBorder="1" applyAlignment="1">
      <alignment horizontal="left"/>
    </xf>
    <xf numFmtId="164" fontId="27" fillId="0" borderId="18" xfId="0" applyNumberFormat="1" applyFont="1" applyBorder="1" applyAlignment="1">
      <alignment horizontal="center"/>
    </xf>
    <xf numFmtId="164" fontId="25" fillId="0" borderId="18" xfId="0" applyNumberFormat="1" applyFont="1" applyBorder="1" applyAlignment="1">
      <alignment horizontal="center"/>
    </xf>
    <xf numFmtId="169" fontId="8" fillId="0" borderId="18" xfId="110" applyNumberFormat="1" applyFont="1" applyBorder="1" applyAlignment="1">
      <alignment horizontal="center"/>
    </xf>
    <xf numFmtId="164" fontId="11" fillId="0" borderId="18" xfId="0" applyNumberFormat="1" applyFont="1" applyBorder="1" applyAlignment="1">
      <alignment horizontal="center"/>
    </xf>
    <xf numFmtId="167" fontId="8" fillId="0" borderId="18" xfId="110" applyNumberFormat="1" applyFont="1" applyBorder="1" applyAlignment="1"/>
    <xf numFmtId="0" fontId="24" fillId="25" borderId="18" xfId="0" applyFont="1" applyFill="1" applyBorder="1" applyAlignment="1">
      <alignment horizontal="center"/>
    </xf>
    <xf numFmtId="49" fontId="25" fillId="25" borderId="20" xfId="0" applyNumberFormat="1" applyFont="1" applyFill="1" applyBorder="1" applyAlignment="1">
      <alignment horizontal="left"/>
    </xf>
    <xf numFmtId="49" fontId="25" fillId="25" borderId="17" xfId="0" applyNumberFormat="1" applyFont="1" applyFill="1" applyBorder="1"/>
    <xf numFmtId="0" fontId="25" fillId="25" borderId="17" xfId="0" applyFont="1" applyFill="1" applyBorder="1"/>
    <xf numFmtId="0" fontId="25" fillId="25" borderId="17" xfId="0" applyFont="1" applyFill="1" applyBorder="1" applyAlignment="1">
      <alignment horizontal="right"/>
    </xf>
    <xf numFmtId="164" fontId="8" fillId="25" borderId="18" xfId="110" applyNumberFormat="1" applyFont="1" applyFill="1" applyBorder="1" applyAlignment="1">
      <alignment horizontal="center"/>
    </xf>
    <xf numFmtId="164" fontId="25" fillId="25" borderId="18" xfId="0" applyNumberFormat="1" applyFont="1" applyFill="1" applyBorder="1" applyAlignment="1">
      <alignment horizontal="center"/>
    </xf>
    <xf numFmtId="164" fontId="8" fillId="25" borderId="18" xfId="110" applyNumberFormat="1" applyFont="1" applyFill="1" applyBorder="1" applyAlignment="1"/>
    <xf numFmtId="0" fontId="8" fillId="25" borderId="18" xfId="0" applyFont="1" applyFill="1" applyBorder="1"/>
    <xf numFmtId="164" fontId="9" fillId="26" borderId="18" xfId="110" applyNumberFormat="1" applyFont="1" applyFill="1" applyBorder="1" applyAlignment="1"/>
    <xf numFmtId="165" fontId="8" fillId="0" borderId="18" xfId="0" applyNumberFormat="1" applyFont="1" applyBorder="1"/>
    <xf numFmtId="0" fontId="79" fillId="27" borderId="0" xfId="140" applyFont="1" applyFill="1"/>
    <xf numFmtId="175" fontId="80" fillId="27" borderId="0" xfId="118" applyNumberFormat="1" applyFont="1" applyFill="1"/>
    <xf numFmtId="0" fontId="80" fillId="27" borderId="0" xfId="140" applyFont="1" applyFill="1"/>
    <xf numFmtId="0" fontId="79" fillId="27" borderId="0" xfId="140" applyFont="1" applyFill="1" applyAlignment="1">
      <alignment horizontal="right"/>
    </xf>
    <xf numFmtId="0" fontId="81" fillId="27" borderId="0" xfId="140" applyFont="1" applyFill="1"/>
    <xf numFmtId="0" fontId="81" fillId="27" borderId="0" xfId="140" applyFont="1" applyFill="1" applyAlignment="1">
      <alignment horizontal="right"/>
    </xf>
    <xf numFmtId="0" fontId="82" fillId="28" borderId="21" xfId="140" applyFont="1" applyFill="1" applyBorder="1" applyAlignment="1">
      <alignment horizontal="center"/>
    </xf>
    <xf numFmtId="0" fontId="82" fillId="28" borderId="22" xfId="140" applyFont="1" applyFill="1" applyBorder="1" applyAlignment="1">
      <alignment horizontal="center"/>
    </xf>
    <xf numFmtId="0" fontId="82" fillId="29" borderId="23" xfId="140" applyFont="1" applyFill="1" applyBorder="1" applyAlignment="1">
      <alignment horizontal="center"/>
    </xf>
    <xf numFmtId="0" fontId="82" fillId="28" borderId="24" xfId="140" applyFont="1" applyFill="1" applyBorder="1" applyAlignment="1">
      <alignment horizontal="center"/>
    </xf>
    <xf numFmtId="0" fontId="82" fillId="28" borderId="25" xfId="140" applyFont="1" applyFill="1" applyBorder="1" applyAlignment="1">
      <alignment horizontal="center"/>
    </xf>
    <xf numFmtId="0" fontId="82" fillId="30" borderId="0" xfId="140" applyFont="1" applyFill="1" applyAlignment="1">
      <alignment horizontal="center"/>
    </xf>
    <xf numFmtId="0" fontId="82" fillId="30" borderId="25" xfId="140" applyFont="1" applyFill="1" applyBorder="1" applyAlignment="1">
      <alignment horizontal="center"/>
    </xf>
    <xf numFmtId="0" fontId="80" fillId="28" borderId="24" xfId="140" applyFont="1" applyFill="1" applyBorder="1"/>
    <xf numFmtId="175" fontId="80" fillId="28" borderId="25" xfId="118" applyNumberFormat="1" applyFont="1" applyFill="1" applyBorder="1"/>
    <xf numFmtId="0" fontId="80" fillId="30" borderId="0" xfId="140" applyFont="1" applyFill="1"/>
    <xf numFmtId="175" fontId="80" fillId="30" borderId="0" xfId="118" applyNumberFormat="1" applyFont="1" applyFill="1" applyBorder="1"/>
    <xf numFmtId="0" fontId="80" fillId="30" borderId="25" xfId="140" applyFont="1" applyFill="1" applyBorder="1" applyAlignment="1">
      <alignment horizontal="center"/>
    </xf>
    <xf numFmtId="0" fontId="81" fillId="27" borderId="0" xfId="140" applyFont="1" applyFill="1" applyProtection="1">
      <protection locked="0" hidden="1"/>
    </xf>
    <xf numFmtId="0" fontId="81" fillId="27" borderId="0" xfId="140" applyFont="1" applyFill="1" applyAlignment="1" applyProtection="1">
      <alignment horizontal="right"/>
      <protection locked="0" hidden="1"/>
    </xf>
    <xf numFmtId="0" fontId="71" fillId="28" borderId="25" xfId="87" applyFill="1" applyBorder="1" applyAlignment="1" applyProtection="1">
      <alignment horizontal="center"/>
    </xf>
    <xf numFmtId="0" fontId="71" fillId="30" borderId="0" xfId="87" applyFill="1" applyBorder="1" applyAlignment="1" applyProtection="1">
      <alignment horizontal="center"/>
    </xf>
    <xf numFmtId="0" fontId="80" fillId="30" borderId="25" xfId="140" applyFont="1" applyFill="1" applyBorder="1"/>
    <xf numFmtId="0" fontId="80" fillId="30" borderId="0" xfId="140" applyFont="1" applyFill="1" applyAlignment="1">
      <alignment horizontal="center"/>
    </xf>
    <xf numFmtId="171" fontId="81" fillId="27" borderId="0" xfId="140" applyNumberFormat="1" applyFont="1" applyFill="1" applyAlignment="1" applyProtection="1">
      <alignment horizontal="right"/>
      <protection locked="0" hidden="1"/>
    </xf>
    <xf numFmtId="0" fontId="80" fillId="28" borderId="26" xfId="140" applyFont="1" applyFill="1" applyBorder="1"/>
    <xf numFmtId="175" fontId="80" fillId="28" borderId="27" xfId="118" applyNumberFormat="1" applyFont="1" applyFill="1" applyBorder="1"/>
    <xf numFmtId="0" fontId="80" fillId="30" borderId="28" xfId="140" applyFont="1" applyFill="1" applyBorder="1"/>
    <xf numFmtId="175" fontId="80" fillId="30" borderId="28" xfId="118" applyNumberFormat="1" applyFont="1" applyFill="1" applyBorder="1"/>
    <xf numFmtId="0" fontId="82" fillId="30" borderId="28" xfId="140" applyFont="1" applyFill="1" applyBorder="1"/>
    <xf numFmtId="0" fontId="80" fillId="30" borderId="27" xfId="140" applyFont="1" applyFill="1" applyBorder="1"/>
    <xf numFmtId="0" fontId="81" fillId="27" borderId="0" xfId="140" quotePrefix="1" applyFont="1" applyFill="1" applyAlignment="1" applyProtection="1">
      <alignment horizontal="right"/>
      <protection locked="0" hidden="1"/>
    </xf>
    <xf numFmtId="0" fontId="80" fillId="27" borderId="0" xfId="140" applyFont="1" applyFill="1" applyAlignment="1">
      <alignment horizontal="center"/>
    </xf>
    <xf numFmtId="0" fontId="81" fillId="27" borderId="0" xfId="140" applyFont="1" applyFill="1" applyAlignment="1">
      <alignment horizontal="center"/>
    </xf>
    <xf numFmtId="0" fontId="81" fillId="27" borderId="0" xfId="140" applyFont="1" applyFill="1" applyAlignment="1" applyProtection="1">
      <alignment horizontal="center"/>
      <protection locked="0" hidden="1"/>
    </xf>
    <xf numFmtId="0" fontId="82" fillId="28" borderId="0" xfId="140" applyFont="1" applyFill="1" applyAlignment="1">
      <alignment horizontal="center"/>
    </xf>
    <xf numFmtId="176" fontId="80" fillId="27" borderId="0" xfId="140" applyNumberFormat="1" applyFont="1" applyFill="1"/>
    <xf numFmtId="175" fontId="80" fillId="28" borderId="0" xfId="118" applyNumberFormat="1" applyFont="1" applyFill="1" applyBorder="1"/>
    <xf numFmtId="0" fontId="80" fillId="28" borderId="0" xfId="140" applyFont="1" applyFill="1"/>
    <xf numFmtId="173" fontId="83" fillId="31" borderId="18" xfId="118" applyNumberFormat="1" applyFont="1" applyFill="1" applyBorder="1" applyProtection="1">
      <protection locked="0"/>
    </xf>
    <xf numFmtId="0" fontId="83" fillId="31" borderId="18" xfId="140" applyFont="1" applyFill="1" applyBorder="1" applyProtection="1">
      <protection locked="0"/>
    </xf>
    <xf numFmtId="0" fontId="80" fillId="28" borderId="25" xfId="140" applyFont="1" applyFill="1" applyBorder="1"/>
    <xf numFmtId="173" fontId="81" fillId="27" borderId="0" xfId="118" applyNumberFormat="1" applyFont="1" applyFill="1" applyAlignment="1" applyProtection="1">
      <alignment horizontal="right"/>
      <protection locked="0" hidden="1"/>
    </xf>
    <xf numFmtId="175" fontId="80" fillId="28" borderId="28" xfId="118" applyNumberFormat="1" applyFont="1" applyFill="1" applyBorder="1"/>
    <xf numFmtId="0" fontId="80" fillId="28" borderId="28" xfId="140" applyFont="1" applyFill="1" applyBorder="1"/>
    <xf numFmtId="0" fontId="80" fillId="28" borderId="27" xfId="140" applyFont="1" applyFill="1" applyBorder="1"/>
    <xf numFmtId="173" fontId="81" fillId="27" borderId="0" xfId="118" quotePrefix="1" applyNumberFormat="1" applyFont="1" applyFill="1" applyAlignment="1" applyProtection="1">
      <alignment horizontal="right"/>
      <protection locked="0" hidden="1"/>
    </xf>
    <xf numFmtId="175" fontId="82" fillId="25" borderId="29" xfId="118" applyNumberFormat="1" applyFont="1" applyFill="1" applyBorder="1" applyAlignment="1">
      <alignment horizontal="center" vertical="center" wrapText="1"/>
    </xf>
    <xf numFmtId="0" fontId="82" fillId="25" borderId="29" xfId="140" applyFont="1" applyFill="1" applyBorder="1" applyAlignment="1">
      <alignment horizontal="center" vertical="center" wrapText="1"/>
    </xf>
    <xf numFmtId="0" fontId="80" fillId="30" borderId="30" xfId="140" applyFont="1" applyFill="1" applyBorder="1" applyAlignment="1">
      <alignment horizontal="right"/>
    </xf>
    <xf numFmtId="175" fontId="80" fillId="30" borderId="31" xfId="118" applyNumberFormat="1" applyFont="1" applyFill="1" applyBorder="1"/>
    <xf numFmtId="0" fontId="80" fillId="30" borderId="31" xfId="140" applyFont="1" applyFill="1" applyBorder="1"/>
    <xf numFmtId="175" fontId="80" fillId="30" borderId="31" xfId="149" applyNumberFormat="1" applyFont="1" applyFill="1" applyBorder="1"/>
    <xf numFmtId="0" fontId="80" fillId="30" borderId="31" xfId="149" applyNumberFormat="1" applyFont="1" applyFill="1" applyBorder="1"/>
    <xf numFmtId="166" fontId="80" fillId="30" borderId="31" xfId="140" applyNumberFormat="1" applyFont="1" applyFill="1" applyBorder="1"/>
    <xf numFmtId="175" fontId="84" fillId="30" borderId="32" xfId="118" applyNumberFormat="1" applyFont="1" applyFill="1" applyBorder="1" applyAlignment="1"/>
    <xf numFmtId="0" fontId="80" fillId="30" borderId="33" xfId="140" applyFont="1" applyFill="1" applyBorder="1"/>
    <xf numFmtId="175" fontId="80" fillId="30" borderId="18" xfId="118" applyNumberFormat="1" applyFont="1" applyFill="1" applyBorder="1"/>
    <xf numFmtId="0" fontId="80" fillId="30" borderId="18" xfId="140" applyFont="1" applyFill="1" applyBorder="1"/>
    <xf numFmtId="175" fontId="80" fillId="30" borderId="18" xfId="149" applyNumberFormat="1" applyFont="1" applyFill="1" applyBorder="1"/>
    <xf numFmtId="0" fontId="80" fillId="30" borderId="18" xfId="149" applyNumberFormat="1" applyFont="1" applyFill="1" applyBorder="1"/>
    <xf numFmtId="166" fontId="80" fillId="30" borderId="18" xfId="140" applyNumberFormat="1" applyFont="1" applyFill="1" applyBorder="1"/>
    <xf numFmtId="175" fontId="84" fillId="30" borderId="34" xfId="118" applyNumberFormat="1" applyFont="1" applyFill="1" applyBorder="1" applyAlignment="1"/>
    <xf numFmtId="0" fontId="80" fillId="30" borderId="35" xfId="140" applyFont="1" applyFill="1" applyBorder="1" applyAlignment="1">
      <alignment horizontal="right"/>
    </xf>
    <xf numFmtId="175" fontId="80" fillId="30" borderId="29" xfId="118" applyNumberFormat="1" applyFont="1" applyFill="1" applyBorder="1"/>
    <xf numFmtId="0" fontId="80" fillId="30" borderId="29" xfId="140" applyFont="1" applyFill="1" applyBorder="1"/>
    <xf numFmtId="175" fontId="80" fillId="30" borderId="29" xfId="149" applyNumberFormat="1" applyFont="1" applyFill="1" applyBorder="1"/>
    <xf numFmtId="0" fontId="80" fillId="30" borderId="29" xfId="149" applyNumberFormat="1" applyFont="1" applyFill="1" applyBorder="1"/>
    <xf numFmtId="166" fontId="80" fillId="30" borderId="29" xfId="140" applyNumberFormat="1" applyFont="1" applyFill="1" applyBorder="1"/>
    <xf numFmtId="175" fontId="84" fillId="30" borderId="36" xfId="118" applyNumberFormat="1" applyFont="1" applyFill="1" applyBorder="1" applyAlignment="1"/>
    <xf numFmtId="0" fontId="87" fillId="0" borderId="0" xfId="142" applyFont="1"/>
    <xf numFmtId="0" fontId="87" fillId="0" borderId="0" xfId="141" applyFont="1"/>
    <xf numFmtId="0" fontId="87" fillId="0" borderId="0" xfId="148" applyFont="1"/>
    <xf numFmtId="0" fontId="87" fillId="0" borderId="37" xfId="142" applyFont="1" applyBorder="1" applyAlignment="1">
      <alignment horizontal="center"/>
    </xf>
    <xf numFmtId="165" fontId="87" fillId="0" borderId="37" xfId="119" applyFont="1" applyFill="1" applyBorder="1"/>
    <xf numFmtId="0" fontId="87" fillId="0" borderId="37" xfId="142" applyFont="1" applyBorder="1"/>
    <xf numFmtId="0" fontId="87" fillId="0" borderId="38" xfId="142" applyFont="1" applyBorder="1" applyAlignment="1">
      <alignment horizontal="center"/>
    </xf>
    <xf numFmtId="0" fontId="87" fillId="0" borderId="39" xfId="142" applyFont="1" applyBorder="1"/>
    <xf numFmtId="4" fontId="87" fillId="0" borderId="38" xfId="142" applyNumberFormat="1" applyFont="1" applyBorder="1" applyAlignment="1">
      <alignment horizontal="right"/>
    </xf>
    <xf numFmtId="170" fontId="87" fillId="0" borderId="38" xfId="142" applyNumberFormat="1" applyFont="1" applyBorder="1"/>
    <xf numFmtId="165" fontId="87" fillId="0" borderId="38" xfId="119" applyFont="1" applyFill="1" applyBorder="1"/>
    <xf numFmtId="0" fontId="89" fillId="0" borderId="39" xfId="142" applyFont="1" applyBorder="1" applyAlignment="1">
      <alignment horizontal="center"/>
    </xf>
    <xf numFmtId="0" fontId="87" fillId="0" borderId="39" xfId="142" applyFont="1" applyBorder="1" applyAlignment="1">
      <alignment horizontal="left"/>
    </xf>
    <xf numFmtId="0" fontId="87" fillId="0" borderId="38" xfId="142" applyFont="1" applyBorder="1"/>
    <xf numFmtId="43" fontId="87" fillId="0" borderId="38" xfId="124" applyFont="1" applyFill="1" applyBorder="1"/>
    <xf numFmtId="165" fontId="87" fillId="0" borderId="38" xfId="142" applyNumberFormat="1" applyFont="1" applyBorder="1"/>
    <xf numFmtId="0" fontId="87" fillId="0" borderId="15" xfId="142" applyFont="1" applyBorder="1"/>
    <xf numFmtId="0" fontId="87" fillId="0" borderId="11" xfId="142" applyFont="1" applyBorder="1"/>
    <xf numFmtId="0" fontId="87" fillId="0" borderId="15" xfId="142" applyFont="1" applyBorder="1" applyAlignment="1">
      <alignment horizontal="right"/>
    </xf>
    <xf numFmtId="165" fontId="88" fillId="0" borderId="15" xfId="142" applyNumberFormat="1" applyFont="1" applyBorder="1" applyAlignment="1">
      <alignment horizontal="right"/>
    </xf>
    <xf numFmtId="0" fontId="88" fillId="0" borderId="18" xfId="142" applyFont="1" applyBorder="1" applyAlignment="1">
      <alignment horizontal="center"/>
    </xf>
    <xf numFmtId="0" fontId="87" fillId="0" borderId="19" xfId="142" applyFont="1" applyBorder="1"/>
    <xf numFmtId="0" fontId="87" fillId="0" borderId="18" xfId="142" applyFont="1" applyBorder="1"/>
    <xf numFmtId="165" fontId="88" fillId="0" borderId="18" xfId="119" applyFont="1" applyFill="1" applyBorder="1" applyAlignment="1">
      <alignment horizontal="right"/>
    </xf>
    <xf numFmtId="0" fontId="87" fillId="0" borderId="12" xfId="142" applyFont="1" applyBorder="1"/>
    <xf numFmtId="0" fontId="87" fillId="0" borderId="40" xfId="142" applyFont="1" applyBorder="1"/>
    <xf numFmtId="165" fontId="88" fillId="0" borderId="12" xfId="119" applyFont="1" applyBorder="1" applyAlignment="1"/>
    <xf numFmtId="0" fontId="87" fillId="0" borderId="20" xfId="142" applyFont="1" applyBorder="1"/>
    <xf numFmtId="0" fontId="88" fillId="0" borderId="17" xfId="142" applyFont="1" applyBorder="1" applyAlignment="1">
      <alignment horizontal="center"/>
    </xf>
    <xf numFmtId="0" fontId="88" fillId="0" borderId="17" xfId="142" applyFont="1" applyBorder="1"/>
    <xf numFmtId="0" fontId="87" fillId="0" borderId="41" xfId="142" applyFont="1" applyBorder="1"/>
    <xf numFmtId="165" fontId="87" fillId="0" borderId="0" xfId="119" applyFont="1" applyAlignment="1">
      <alignment horizontal="center"/>
    </xf>
    <xf numFmtId="0" fontId="87" fillId="0" borderId="41" xfId="142" applyFont="1" applyBorder="1" applyAlignment="1">
      <alignment horizontal="left"/>
    </xf>
    <xf numFmtId="0" fontId="87" fillId="0" borderId="0" xfId="142" applyFont="1" applyAlignment="1">
      <alignment horizontal="left"/>
    </xf>
    <xf numFmtId="0" fontId="87" fillId="0" borderId="0" xfId="141" applyFont="1" applyAlignment="1">
      <alignment horizontal="center"/>
    </xf>
    <xf numFmtId="0" fontId="87" fillId="0" borderId="0" xfId="148" applyFont="1" applyAlignment="1">
      <alignment horizontal="center"/>
    </xf>
    <xf numFmtId="0" fontId="87" fillId="0" borderId="0" xfId="142" applyFont="1" applyAlignment="1">
      <alignment horizontal="center"/>
    </xf>
    <xf numFmtId="0" fontId="87" fillId="0" borderId="0" xfId="99" applyFont="1" applyAlignment="1">
      <alignment horizontal="center"/>
    </xf>
    <xf numFmtId="0" fontId="87" fillId="0" borderId="0" xfId="99" applyFont="1"/>
    <xf numFmtId="0" fontId="88" fillId="0" borderId="15" xfId="99" applyFont="1" applyBorder="1" applyAlignment="1">
      <alignment horizontal="center" vertical="center"/>
    </xf>
    <xf numFmtId="0" fontId="87" fillId="0" borderId="15" xfId="99" applyFont="1" applyBorder="1" applyAlignment="1">
      <alignment horizontal="center" vertical="center"/>
    </xf>
    <xf numFmtId="0" fontId="87" fillId="0" borderId="38" xfId="99" applyFont="1" applyBorder="1" applyAlignment="1">
      <alignment horizontal="center"/>
    </xf>
    <xf numFmtId="165" fontId="87" fillId="0" borderId="38" xfId="99" applyNumberFormat="1" applyFont="1" applyBorder="1" applyAlignment="1">
      <alignment horizontal="center"/>
    </xf>
    <xf numFmtId="0" fontId="88" fillId="0" borderId="42" xfId="145" applyFont="1" applyBorder="1"/>
    <xf numFmtId="0" fontId="87" fillId="0" borderId="43" xfId="99" applyFont="1" applyBorder="1" applyAlignment="1">
      <alignment horizontal="center"/>
    </xf>
    <xf numFmtId="0" fontId="88" fillId="0" borderId="43" xfId="99" applyFont="1" applyBorder="1" applyAlignment="1">
      <alignment horizontal="center"/>
    </xf>
    <xf numFmtId="165" fontId="88" fillId="34" borderId="43" xfId="99" applyNumberFormat="1" applyFont="1" applyFill="1" applyBorder="1" applyAlignment="1">
      <alignment horizontal="center"/>
    </xf>
    <xf numFmtId="0" fontId="87" fillId="0" borderId="44" xfId="99" applyFont="1" applyBorder="1" applyAlignment="1">
      <alignment horizontal="center"/>
    </xf>
    <xf numFmtId="165" fontId="88" fillId="0" borderId="38" xfId="110" applyFont="1" applyFill="1" applyBorder="1" applyAlignment="1">
      <alignment horizontal="left"/>
    </xf>
    <xf numFmtId="4" fontId="88" fillId="0" borderId="38" xfId="142" applyNumberFormat="1" applyFont="1" applyBorder="1" applyAlignment="1">
      <alignment horizontal="right"/>
    </xf>
    <xf numFmtId="0" fontId="97" fillId="0" borderId="0" xfId="145" applyFont="1"/>
    <xf numFmtId="0" fontId="87" fillId="0" borderId="45" xfId="142" applyFont="1" applyBorder="1" applyAlignment="1">
      <alignment horizontal="center"/>
    </xf>
    <xf numFmtId="165" fontId="97" fillId="0" borderId="0" xfId="145" applyNumberFormat="1" applyFont="1"/>
    <xf numFmtId="170" fontId="87" fillId="0" borderId="45" xfId="142" applyNumberFormat="1" applyFont="1" applyBorder="1"/>
    <xf numFmtId="172" fontId="87" fillId="0" borderId="38" xfId="119" applyNumberFormat="1" applyFont="1" applyFill="1" applyBorder="1"/>
    <xf numFmtId="165" fontId="87" fillId="0" borderId="42" xfId="119" applyFont="1" applyFill="1" applyBorder="1"/>
    <xf numFmtId="0" fontId="98" fillId="0" borderId="0" xfId="148" applyFont="1"/>
    <xf numFmtId="0" fontId="86" fillId="0" borderId="39" xfId="142" applyFont="1" applyBorder="1"/>
    <xf numFmtId="0" fontId="88" fillId="0" borderId="0" xfId="0" applyFont="1" applyAlignment="1">
      <alignment horizontal="center"/>
    </xf>
    <xf numFmtId="0" fontId="87" fillId="0" borderId="46" xfId="0" applyFont="1" applyBorder="1" applyAlignment="1">
      <alignment horizontal="left"/>
    </xf>
    <xf numFmtId="0" fontId="88" fillId="35" borderId="47" xfId="99" applyFont="1" applyFill="1" applyBorder="1" applyAlignment="1">
      <alignment horizontal="center"/>
    </xf>
    <xf numFmtId="0" fontId="88" fillId="35" borderId="48" xfId="99" applyFont="1" applyFill="1" applyBorder="1" applyAlignment="1">
      <alignment horizontal="center" vertical="center"/>
    </xf>
    <xf numFmtId="0" fontId="87" fillId="0" borderId="46" xfId="0" applyFont="1" applyBorder="1"/>
    <xf numFmtId="172" fontId="88" fillId="0" borderId="37" xfId="119" applyNumberFormat="1" applyFont="1" applyFill="1" applyBorder="1"/>
    <xf numFmtId="0" fontId="88" fillId="0" borderId="0" xfId="0" applyFont="1"/>
    <xf numFmtId="0" fontId="88" fillId="0" borderId="0" xfId="0" applyFont="1" applyAlignment="1">
      <alignment horizontal="right"/>
    </xf>
    <xf numFmtId="0" fontId="90" fillId="0" borderId="0" xfId="0" applyFont="1" applyAlignment="1">
      <alignment horizontal="right"/>
    </xf>
    <xf numFmtId="0" fontId="87" fillId="0" borderId="0" xfId="0" applyFont="1" applyAlignment="1">
      <alignment horizontal="left"/>
    </xf>
    <xf numFmtId="0" fontId="87" fillId="0" borderId="0" xfId="0" applyFont="1" applyAlignment="1">
      <alignment horizontal="right" vertical="center"/>
    </xf>
    <xf numFmtId="0" fontId="87" fillId="0" borderId="15" xfId="99" applyFont="1" applyBorder="1" applyAlignment="1">
      <alignment horizontal="center"/>
    </xf>
    <xf numFmtId="0" fontId="88" fillId="0" borderId="15" xfId="145" applyFont="1" applyBorder="1"/>
    <xf numFmtId="165" fontId="87" fillId="0" borderId="15" xfId="99" applyNumberFormat="1" applyFont="1" applyBorder="1" applyAlignment="1">
      <alignment horizontal="center"/>
    </xf>
    <xf numFmtId="0" fontId="87" fillId="0" borderId="0" xfId="142" applyFont="1" applyAlignment="1">
      <alignment horizontal="right" vertical="center"/>
    </xf>
    <xf numFmtId="4" fontId="87" fillId="0" borderId="42" xfId="142" applyNumberFormat="1" applyFont="1" applyBorder="1" applyAlignment="1">
      <alignment horizontal="right"/>
    </xf>
    <xf numFmtId="165" fontId="88" fillId="36" borderId="18" xfId="119" applyFont="1" applyFill="1" applyBorder="1" applyAlignment="1"/>
    <xf numFmtId="0" fontId="88" fillId="36" borderId="49" xfId="142" applyFont="1" applyFill="1" applyBorder="1" applyAlignment="1">
      <alignment horizontal="center"/>
    </xf>
    <xf numFmtId="0" fontId="88" fillId="36" borderId="16" xfId="142" applyFont="1" applyFill="1" applyBorder="1" applyAlignment="1">
      <alignment horizontal="center"/>
    </xf>
    <xf numFmtId="0" fontId="88" fillId="36" borderId="40" xfId="142" applyFont="1" applyFill="1" applyBorder="1" applyAlignment="1">
      <alignment horizontal="center"/>
    </xf>
    <xf numFmtId="0" fontId="88" fillId="36" borderId="12" xfId="142" applyFont="1" applyFill="1" applyBorder="1" applyAlignment="1">
      <alignment horizontal="center"/>
    </xf>
    <xf numFmtId="165" fontId="87" fillId="0" borderId="37" xfId="122" applyFont="1" applyFill="1" applyBorder="1" applyAlignment="1"/>
    <xf numFmtId="0" fontId="87" fillId="0" borderId="0" xfId="143" applyFont="1"/>
    <xf numFmtId="0" fontId="87" fillId="0" borderId="38" xfId="143" applyFont="1" applyBorder="1" applyAlignment="1">
      <alignment horizontal="center"/>
    </xf>
    <xf numFmtId="165" fontId="87" fillId="0" borderId="42" xfId="120" applyFont="1" applyFill="1" applyBorder="1"/>
    <xf numFmtId="43" fontId="87" fillId="0" borderId="38" xfId="125" applyFont="1" applyFill="1" applyBorder="1"/>
    <xf numFmtId="165" fontId="91" fillId="0" borderId="0" xfId="112" applyFont="1" applyFill="1" applyAlignment="1"/>
    <xf numFmtId="165" fontId="91" fillId="0" borderId="0" xfId="112" applyFont="1" applyFill="1" applyAlignment="1">
      <alignment horizontal="left"/>
    </xf>
    <xf numFmtId="0" fontId="92" fillId="37" borderId="0" xfId="145" applyFont="1" applyFill="1"/>
    <xf numFmtId="168" fontId="87" fillId="37" borderId="38" xfId="117" applyNumberFormat="1" applyFont="1" applyFill="1" applyBorder="1" applyAlignment="1">
      <alignment horizontal="right" vertical="top" shrinkToFit="1"/>
    </xf>
    <xf numFmtId="164" fontId="87" fillId="37" borderId="38" xfId="144" applyNumberFormat="1" applyFont="1" applyFill="1" applyBorder="1" applyAlignment="1">
      <alignment horizontal="center" vertical="top" shrinkToFit="1"/>
    </xf>
    <xf numFmtId="165" fontId="87" fillId="37" borderId="0" xfId="70" applyFont="1" applyFill="1" applyBorder="1"/>
    <xf numFmtId="0" fontId="88" fillId="35" borderId="47" xfId="143" applyFont="1" applyFill="1" applyBorder="1" applyAlignment="1">
      <alignment horizontal="center"/>
    </xf>
    <xf numFmtId="165" fontId="87" fillId="0" borderId="42" xfId="123" applyFont="1" applyFill="1" applyBorder="1" applyAlignment="1"/>
    <xf numFmtId="172" fontId="100" fillId="0" borderId="42" xfId="120" applyNumberFormat="1" applyFont="1" applyFill="1" applyBorder="1"/>
    <xf numFmtId="0" fontId="88" fillId="35" borderId="48" xfId="143" applyFont="1" applyFill="1" applyBorder="1" applyAlignment="1">
      <alignment horizontal="center"/>
    </xf>
    <xf numFmtId="0" fontId="88" fillId="35" borderId="51" xfId="143" applyFont="1" applyFill="1" applyBorder="1" applyAlignment="1">
      <alignment horizontal="center"/>
    </xf>
    <xf numFmtId="0" fontId="88" fillId="35" borderId="52" xfId="143" applyFont="1" applyFill="1" applyBorder="1" applyAlignment="1">
      <alignment horizontal="center"/>
    </xf>
    <xf numFmtId="0" fontId="88" fillId="0" borderId="0" xfId="0" applyFont="1" applyAlignment="1">
      <alignment horizontal="center" vertical="center"/>
    </xf>
    <xf numFmtId="0" fontId="101" fillId="0" borderId="0" xfId="0" applyFont="1"/>
    <xf numFmtId="0" fontId="88" fillId="0" borderId="0" xfId="0" applyFont="1" applyAlignment="1">
      <alignment horizontal="right" vertical="center"/>
    </xf>
    <xf numFmtId="4" fontId="88" fillId="0" borderId="0" xfId="0" applyNumberFormat="1" applyFont="1" applyAlignment="1">
      <alignment vertical="center"/>
    </xf>
    <xf numFmtId="0" fontId="88" fillId="0" borderId="0" xfId="0" applyFont="1" applyAlignment="1">
      <alignment horizontal="left" vertical="center"/>
    </xf>
    <xf numFmtId="0" fontId="87" fillId="0" borderId="0" xfId="0" applyFont="1"/>
    <xf numFmtId="170" fontId="87" fillId="0" borderId="45" xfId="143" applyNumberFormat="1" applyFont="1" applyBorder="1" applyAlignment="1">
      <alignment horizontal="center"/>
    </xf>
    <xf numFmtId="0" fontId="87" fillId="37" borderId="0" xfId="0" applyFont="1" applyFill="1"/>
    <xf numFmtId="0" fontId="92" fillId="37" borderId="0" xfId="147" applyFont="1" applyFill="1"/>
    <xf numFmtId="0" fontId="87" fillId="37" borderId="0" xfId="0" applyFont="1" applyFill="1" applyAlignment="1">
      <alignment vertical="center"/>
    </xf>
    <xf numFmtId="0" fontId="87" fillId="37" borderId="0" xfId="0" applyFont="1" applyFill="1" applyAlignment="1">
      <alignment horizontal="left" vertical="center"/>
    </xf>
    <xf numFmtId="0" fontId="92" fillId="37" borderId="0" xfId="147" applyFont="1" applyFill="1" applyAlignment="1">
      <alignment horizontal="center"/>
    </xf>
    <xf numFmtId="0" fontId="87" fillId="37" borderId="0" xfId="147" applyFont="1" applyFill="1" applyAlignment="1">
      <alignment horizontal="center"/>
    </xf>
    <xf numFmtId="0" fontId="87" fillId="0" borderId="0" xfId="137" applyFont="1"/>
    <xf numFmtId="0" fontId="87" fillId="0" borderId="0" xfId="143" applyFont="1" applyAlignment="1">
      <alignment horizontal="right" vertical="center"/>
    </xf>
    <xf numFmtId="0" fontId="87" fillId="0" borderId="42" xfId="143" applyFont="1" applyBorder="1" applyAlignment="1">
      <alignment horizontal="center"/>
    </xf>
    <xf numFmtId="4" fontId="87" fillId="0" borderId="38" xfId="143" applyNumberFormat="1" applyFont="1" applyBorder="1" applyAlignment="1">
      <alignment horizontal="right"/>
    </xf>
    <xf numFmtId="0" fontId="87" fillId="0" borderId="45" xfId="143" applyFont="1" applyBorder="1" applyAlignment="1">
      <alignment horizontal="center"/>
    </xf>
    <xf numFmtId="4" fontId="88" fillId="0" borderId="38" xfId="143" applyNumberFormat="1" applyFont="1" applyBorder="1" applyAlignment="1">
      <alignment horizontal="right"/>
    </xf>
    <xf numFmtId="0" fontId="87" fillId="0" borderId="38" xfId="143" applyFont="1" applyBorder="1"/>
    <xf numFmtId="165" fontId="87" fillId="0" borderId="38" xfId="143" applyNumberFormat="1" applyFont="1" applyBorder="1"/>
    <xf numFmtId="0" fontId="87" fillId="0" borderId="50" xfId="143" applyFont="1" applyBorder="1"/>
    <xf numFmtId="0" fontId="87" fillId="0" borderId="50" xfId="143" applyFont="1" applyBorder="1" applyAlignment="1">
      <alignment horizontal="right"/>
    </xf>
    <xf numFmtId="165" fontId="88" fillId="0" borderId="50" xfId="143" applyNumberFormat="1" applyFont="1" applyBorder="1" applyAlignment="1">
      <alignment horizontal="right"/>
    </xf>
    <xf numFmtId="0" fontId="91" fillId="0" borderId="0" xfId="137" applyFont="1"/>
    <xf numFmtId="165" fontId="88" fillId="0" borderId="55" xfId="143" applyNumberFormat="1" applyFont="1" applyBorder="1"/>
    <xf numFmtId="0" fontId="87" fillId="0" borderId="0" xfId="143" applyFont="1" applyAlignment="1">
      <alignment horizontal="left"/>
    </xf>
    <xf numFmtId="0" fontId="91" fillId="0" borderId="0" xfId="137" applyFont="1" applyAlignment="1">
      <alignment horizontal="left" vertical="center"/>
    </xf>
    <xf numFmtId="0" fontId="99" fillId="0" borderId="0" xfId="137" applyFont="1"/>
    <xf numFmtId="0" fontId="99" fillId="0" borderId="0" xfId="137" applyFont="1" applyAlignment="1">
      <alignment horizontal="left"/>
    </xf>
    <xf numFmtId="3" fontId="99" fillId="0" borderId="0" xfId="137" applyNumberFormat="1" applyFont="1"/>
    <xf numFmtId="0" fontId="91" fillId="0" borderId="0" xfId="137" applyFont="1" applyAlignment="1">
      <alignment horizontal="center"/>
    </xf>
    <xf numFmtId="0" fontId="88" fillId="37" borderId="0" xfId="0" applyFont="1" applyFill="1" applyAlignment="1">
      <alignment vertical="center"/>
    </xf>
    <xf numFmtId="0" fontId="86" fillId="37" borderId="0" xfId="147" applyFont="1" applyFill="1"/>
    <xf numFmtId="170" fontId="100" fillId="0" borderId="45" xfId="143" applyNumberFormat="1" applyFont="1" applyBorder="1" applyAlignment="1">
      <alignment horizontal="center"/>
    </xf>
    <xf numFmtId="165" fontId="87" fillId="0" borderId="38" xfId="71" applyFont="1" applyBorder="1" applyAlignment="1">
      <alignment shrinkToFit="1"/>
    </xf>
    <xf numFmtId="4" fontId="87" fillId="0" borderId="38" xfId="0" applyNumberFormat="1" applyFont="1" applyBorder="1" applyAlignment="1">
      <alignment horizontal="right" vertical="top" wrapText="1"/>
    </xf>
    <xf numFmtId="4" fontId="87" fillId="0" borderId="38" xfId="0" applyNumberFormat="1" applyFont="1" applyBorder="1" applyAlignment="1">
      <alignment horizontal="right" vertical="top"/>
    </xf>
    <xf numFmtId="0" fontId="87" fillId="37" borderId="0" xfId="146" applyFont="1" applyFill="1" applyAlignment="1">
      <alignment horizontal="center"/>
    </xf>
    <xf numFmtId="0" fontId="87" fillId="37" borderId="0" xfId="0" applyFont="1" applyFill="1" applyAlignment="1">
      <alignment horizontal="center"/>
    </xf>
    <xf numFmtId="0" fontId="87" fillId="0" borderId="57" xfId="143" applyFont="1" applyBorder="1"/>
    <xf numFmtId="164" fontId="88" fillId="0" borderId="38" xfId="0" applyNumberFormat="1" applyFont="1" applyBorder="1" applyAlignment="1" applyProtection="1">
      <alignment vertical="top"/>
      <protection locked="0"/>
    </xf>
    <xf numFmtId="49" fontId="87" fillId="0" borderId="38" xfId="138" applyNumberFormat="1" applyFont="1" applyBorder="1" applyAlignment="1" applyProtection="1">
      <alignment vertical="top" wrapText="1"/>
      <protection locked="0"/>
    </xf>
    <xf numFmtId="168" fontId="87" fillId="0" borderId="38" xfId="117" applyNumberFormat="1" applyFont="1" applyFill="1" applyBorder="1" applyAlignment="1">
      <alignment horizontal="right" vertical="top" shrinkToFit="1"/>
    </xf>
    <xf numFmtId="164" fontId="87" fillId="0" borderId="38" xfId="144" applyNumberFormat="1" applyFont="1" applyBorder="1" applyAlignment="1">
      <alignment horizontal="center" vertical="top" shrinkToFit="1"/>
    </xf>
    <xf numFmtId="165" fontId="87" fillId="0" borderId="38" xfId="112" applyFont="1" applyFill="1" applyBorder="1" applyAlignment="1">
      <alignment horizontal="center" vertical="top" shrinkToFit="1"/>
    </xf>
    <xf numFmtId="165" fontId="87" fillId="0" borderId="38" xfId="121" applyFont="1" applyFill="1" applyBorder="1" applyAlignment="1">
      <alignment vertical="top" shrinkToFit="1"/>
    </xf>
    <xf numFmtId="0" fontId="87" fillId="0" borderId="38" xfId="146" applyFont="1" applyBorder="1" applyAlignment="1">
      <alignment vertical="top"/>
    </xf>
    <xf numFmtId="165" fontId="87" fillId="0" borderId="0" xfId="70" applyFont="1" applyFill="1" applyBorder="1"/>
    <xf numFmtId="0" fontId="87" fillId="0" borderId="0" xfId="0" applyFont="1" applyAlignment="1">
      <alignment horizontal="right"/>
    </xf>
    <xf numFmtId="0" fontId="88" fillId="0" borderId="16" xfId="147" applyFont="1" applyBorder="1" applyAlignment="1">
      <alignment horizontal="center"/>
    </xf>
    <xf numFmtId="0" fontId="88" fillId="0" borderId="12" xfId="147" applyFont="1" applyBorder="1" applyAlignment="1">
      <alignment horizontal="center"/>
    </xf>
    <xf numFmtId="164" fontId="88" fillId="0" borderId="37" xfId="0" applyNumberFormat="1" applyFont="1" applyBorder="1" applyAlignment="1" applyProtection="1">
      <alignment horizontal="center" vertical="center"/>
      <protection locked="0"/>
    </xf>
    <xf numFmtId="49" fontId="88" fillId="0" borderId="37" xfId="144" applyNumberFormat="1" applyFont="1" applyBorder="1" applyAlignment="1">
      <alignment vertical="top"/>
    </xf>
    <xf numFmtId="168" fontId="87" fillId="0" borderId="37" xfId="117" applyNumberFormat="1" applyFont="1" applyFill="1" applyBorder="1" applyAlignment="1">
      <alignment horizontal="right" vertical="top"/>
    </xf>
    <xf numFmtId="164" fontId="87" fillId="0" borderId="37" xfId="144" applyNumberFormat="1" applyFont="1" applyBorder="1" applyAlignment="1">
      <alignment horizontal="center" vertical="top"/>
    </xf>
    <xf numFmtId="165" fontId="87" fillId="0" borderId="37" xfId="112" applyFont="1" applyFill="1" applyBorder="1" applyAlignment="1">
      <alignment horizontal="center" vertical="top" shrinkToFit="1"/>
    </xf>
    <xf numFmtId="165" fontId="87" fillId="0" borderId="37" xfId="112" applyFont="1" applyFill="1" applyBorder="1" applyAlignment="1">
      <alignment vertical="top" shrinkToFit="1"/>
    </xf>
    <xf numFmtId="165" fontId="87" fillId="0" borderId="37" xfId="117" applyFont="1" applyFill="1" applyBorder="1" applyAlignment="1">
      <alignment vertical="top" shrinkToFit="1"/>
    </xf>
    <xf numFmtId="165" fontId="87" fillId="0" borderId="37" xfId="121" applyFont="1" applyFill="1" applyBorder="1" applyAlignment="1">
      <alignment vertical="top" shrinkToFit="1"/>
    </xf>
    <xf numFmtId="0" fontId="87" fillId="0" borderId="37" xfId="146" applyFont="1" applyBorder="1" applyAlignment="1">
      <alignment vertical="top"/>
    </xf>
    <xf numFmtId="168" fontId="87" fillId="0" borderId="38" xfId="117" applyNumberFormat="1" applyFont="1" applyFill="1" applyBorder="1" applyAlignment="1">
      <alignment horizontal="right" vertical="top"/>
    </xf>
    <xf numFmtId="164" fontId="87" fillId="0" borderId="38" xfId="144" applyNumberFormat="1" applyFont="1" applyBorder="1" applyAlignment="1">
      <alignment horizontal="center" vertical="top"/>
    </xf>
    <xf numFmtId="165" fontId="87" fillId="0" borderId="38" xfId="112" applyFont="1" applyFill="1" applyBorder="1" applyAlignment="1">
      <alignment vertical="top" shrinkToFit="1"/>
    </xf>
    <xf numFmtId="165" fontId="87" fillId="0" borderId="38" xfId="117" applyFont="1" applyFill="1" applyBorder="1" applyAlignment="1">
      <alignment vertical="top" shrinkToFit="1"/>
    </xf>
    <xf numFmtId="49" fontId="88" fillId="0" borderId="38" xfId="138" applyNumberFormat="1" applyFont="1" applyBorder="1" applyAlignment="1" applyProtection="1">
      <alignment vertical="top"/>
      <protection locked="0"/>
    </xf>
    <xf numFmtId="165" fontId="88" fillId="0" borderId="38" xfId="112" applyFont="1" applyFill="1" applyBorder="1" applyAlignment="1">
      <alignment horizontal="center" vertical="top" shrinkToFit="1"/>
    </xf>
    <xf numFmtId="0" fontId="87" fillId="0" borderId="38" xfId="0" applyFont="1" applyBorder="1" applyAlignment="1">
      <alignment horizontal="left" vertical="top"/>
    </xf>
    <xf numFmtId="0" fontId="88" fillId="0" borderId="18" xfId="0" applyFont="1" applyBorder="1" applyAlignment="1">
      <alignment vertical="top"/>
    </xf>
    <xf numFmtId="49" fontId="88" fillId="0" borderId="18" xfId="138" applyNumberFormat="1" applyFont="1" applyBorder="1" applyAlignment="1" applyProtection="1">
      <alignment horizontal="center" vertical="top"/>
      <protection locked="0"/>
    </xf>
    <xf numFmtId="168" fontId="88" fillId="0" borderId="18" xfId="117" applyNumberFormat="1" applyFont="1" applyFill="1" applyBorder="1" applyAlignment="1">
      <alignment vertical="top"/>
    </xf>
    <xf numFmtId="164" fontId="88" fillId="0" borderId="18" xfId="144" applyNumberFormat="1" applyFont="1" applyBorder="1" applyAlignment="1">
      <alignment horizontal="center" vertical="top"/>
    </xf>
    <xf numFmtId="165" fontId="88" fillId="0" borderId="18" xfId="112" applyFont="1" applyFill="1" applyBorder="1" applyAlignment="1">
      <alignment horizontal="center" vertical="top" shrinkToFit="1"/>
    </xf>
    <xf numFmtId="43" fontId="88" fillId="0" borderId="18" xfId="146" applyNumberFormat="1" applyFont="1" applyBorder="1" applyAlignment="1">
      <alignment vertical="top" shrinkToFit="1"/>
    </xf>
    <xf numFmtId="43" fontId="94" fillId="0" borderId="18" xfId="146" applyNumberFormat="1" applyFont="1" applyBorder="1" applyAlignment="1">
      <alignment vertical="top"/>
    </xf>
    <xf numFmtId="49" fontId="87" fillId="0" borderId="38" xfId="138" applyNumberFormat="1" applyFont="1" applyBorder="1" applyAlignment="1" applyProtection="1">
      <alignment vertical="top"/>
      <protection locked="0"/>
    </xf>
    <xf numFmtId="4" fontId="87" fillId="0" borderId="38" xfId="0" applyNumberFormat="1" applyFont="1" applyBorder="1" applyAlignment="1">
      <alignment horizontal="center" vertical="top"/>
    </xf>
    <xf numFmtId="0" fontId="87" fillId="0" borderId="38" xfId="0" applyFont="1" applyBorder="1" applyAlignment="1">
      <alignment horizontal="right" vertical="top"/>
    </xf>
    <xf numFmtId="164" fontId="87" fillId="0" borderId="38" xfId="0" applyNumberFormat="1" applyFont="1" applyBorder="1" applyAlignment="1" applyProtection="1">
      <alignment vertical="top"/>
      <protection locked="0"/>
    </xf>
    <xf numFmtId="0" fontId="88" fillId="0" borderId="18" xfId="147" applyFont="1" applyBorder="1" applyAlignment="1">
      <alignment horizontal="center"/>
    </xf>
    <xf numFmtId="0" fontId="100" fillId="37" borderId="0" xfId="147" applyFont="1" applyFill="1" applyAlignment="1">
      <alignment horizontal="center"/>
    </xf>
    <xf numFmtId="0" fontId="102" fillId="37" borderId="0" xfId="147" applyFont="1" applyFill="1" applyAlignment="1">
      <alignment horizontal="center"/>
    </xf>
    <xf numFmtId="0" fontId="87" fillId="37" borderId="0" xfId="0" applyFont="1" applyFill="1" applyAlignment="1">
      <alignment horizontal="left"/>
    </xf>
    <xf numFmtId="0" fontId="87" fillId="0" borderId="0" xfId="156" applyFont="1"/>
    <xf numFmtId="0" fontId="87" fillId="0" borderId="0" xfId="157" applyFont="1"/>
    <xf numFmtId="0" fontId="87" fillId="0" borderId="0" xfId="157" applyFont="1" applyAlignment="1">
      <alignment horizontal="left"/>
    </xf>
    <xf numFmtId="0" fontId="100" fillId="0" borderId="0" xfId="157" applyFont="1" applyAlignment="1">
      <alignment horizontal="left"/>
    </xf>
    <xf numFmtId="0" fontId="87" fillId="0" borderId="53" xfId="156" applyFont="1" applyBorder="1"/>
    <xf numFmtId="0" fontId="87" fillId="0" borderId="53" xfId="156" applyFont="1" applyBorder="1" applyAlignment="1">
      <alignment horizontal="right" vertical="center"/>
    </xf>
    <xf numFmtId="0" fontId="88" fillId="35" borderId="47" xfId="156" applyFont="1" applyFill="1" applyBorder="1" applyAlignment="1">
      <alignment horizontal="center" vertical="center"/>
    </xf>
    <xf numFmtId="0" fontId="88" fillId="35" borderId="48" xfId="156" applyFont="1" applyFill="1" applyBorder="1" applyAlignment="1">
      <alignment horizontal="center" vertical="center"/>
    </xf>
    <xf numFmtId="0" fontId="87" fillId="0" borderId="45" xfId="156" applyFont="1" applyBorder="1" applyAlignment="1">
      <alignment horizontal="center"/>
    </xf>
    <xf numFmtId="4" fontId="87" fillId="0" borderId="38" xfId="156" applyNumberFormat="1" applyFont="1" applyBorder="1" applyAlignment="1">
      <alignment horizontal="right"/>
    </xf>
    <xf numFmtId="0" fontId="87" fillId="0" borderId="39" xfId="156" applyFont="1" applyBorder="1"/>
    <xf numFmtId="0" fontId="87" fillId="0" borderId="38" xfId="156" applyFont="1" applyBorder="1" applyAlignment="1">
      <alignment horizontal="center"/>
    </xf>
    <xf numFmtId="0" fontId="87" fillId="0" borderId="38" xfId="156" applyFont="1" applyBorder="1"/>
    <xf numFmtId="0" fontId="87" fillId="0" borderId="50" xfId="156" applyFont="1" applyBorder="1"/>
    <xf numFmtId="165" fontId="88" fillId="0" borderId="43" xfId="158" applyFont="1" applyBorder="1" applyAlignment="1">
      <alignment horizontal="right"/>
    </xf>
    <xf numFmtId="0" fontId="87" fillId="0" borderId="51" xfId="156" applyFont="1" applyBorder="1" applyAlignment="1">
      <alignment horizontal="left"/>
    </xf>
    <xf numFmtId="165" fontId="88" fillId="0" borderId="43" xfId="159" applyFont="1" applyBorder="1" applyAlignment="1"/>
    <xf numFmtId="0" fontId="87" fillId="0" borderId="11" xfId="156" applyFont="1" applyBorder="1" applyAlignment="1">
      <alignment horizontal="left"/>
    </xf>
    <xf numFmtId="0" fontId="91" fillId="0" borderId="43" xfId="157" applyFont="1" applyBorder="1"/>
    <xf numFmtId="0" fontId="87" fillId="0" borderId="52" xfId="156" applyFont="1" applyBorder="1" applyAlignment="1">
      <alignment horizontal="left"/>
    </xf>
    <xf numFmtId="0" fontId="91" fillId="0" borderId="0" xfId="157" applyFont="1"/>
    <xf numFmtId="0" fontId="87" fillId="0" borderId="0" xfId="156" applyFont="1" applyAlignment="1">
      <alignment horizontal="left"/>
    </xf>
    <xf numFmtId="0" fontId="91" fillId="0" borderId="0" xfId="157" applyFont="1" applyAlignment="1">
      <alignment horizontal="left" vertical="center"/>
    </xf>
    <xf numFmtId="165" fontId="91" fillId="0" borderId="0" xfId="160" applyFont="1" applyFill="1" applyAlignment="1"/>
    <xf numFmtId="165" fontId="91" fillId="0" borderId="0" xfId="160" applyFont="1" applyFill="1" applyAlignment="1">
      <alignment horizontal="left"/>
    </xf>
    <xf numFmtId="0" fontId="99" fillId="0" borderId="0" xfId="157" applyFont="1"/>
    <xf numFmtId="0" fontId="99" fillId="0" borderId="0" xfId="157" applyFont="1" applyAlignment="1">
      <alignment horizontal="left"/>
    </xf>
    <xf numFmtId="3" fontId="99" fillId="0" borderId="0" xfId="157" applyNumberFormat="1" applyFont="1"/>
    <xf numFmtId="0" fontId="91" fillId="0" borderId="0" xfId="157" applyFont="1" applyAlignment="1">
      <alignment horizontal="center"/>
    </xf>
    <xf numFmtId="49" fontId="96" fillId="0" borderId="38" xfId="144" applyNumberFormat="1" applyFont="1" applyBorder="1" applyAlignment="1">
      <alignment vertical="top"/>
    </xf>
    <xf numFmtId="165" fontId="87" fillId="0" borderId="38" xfId="160" applyFont="1" applyFill="1" applyBorder="1" applyAlignment="1">
      <alignment horizontal="center" vertical="top" shrinkToFit="1"/>
    </xf>
    <xf numFmtId="165" fontId="87" fillId="0" borderId="38" xfId="160" applyFont="1" applyFill="1" applyBorder="1" applyAlignment="1">
      <alignment vertical="top" shrinkToFit="1"/>
    </xf>
    <xf numFmtId="165" fontId="87" fillId="37" borderId="38" xfId="160" applyFont="1" applyFill="1" applyBorder="1" applyAlignment="1">
      <alignment horizontal="center" vertical="top" shrinkToFit="1"/>
    </xf>
    <xf numFmtId="165" fontId="87" fillId="37" borderId="38" xfId="160" applyFont="1" applyFill="1" applyBorder="1" applyAlignment="1">
      <alignment vertical="top" shrinkToFit="1"/>
    </xf>
    <xf numFmtId="0" fontId="87" fillId="0" borderId="38" xfId="161" applyFont="1" applyBorder="1" applyAlignment="1" applyProtection="1">
      <alignment vertical="top" wrapText="1"/>
      <protection locked="0"/>
    </xf>
    <xf numFmtId="49" fontId="105" fillId="0" borderId="38" xfId="144" applyNumberFormat="1" applyFont="1" applyBorder="1" applyAlignment="1">
      <alignment vertical="top"/>
    </xf>
    <xf numFmtId="0" fontId="92" fillId="0" borderId="0" xfId="147" applyFont="1" applyAlignment="1">
      <alignment horizontal="left"/>
    </xf>
    <xf numFmtId="0" fontId="87" fillId="0" borderId="0" xfId="147" applyFont="1" applyAlignment="1">
      <alignment horizontal="center"/>
    </xf>
    <xf numFmtId="0" fontId="92" fillId="0" borderId="0" xfId="147" applyFont="1" applyAlignment="1">
      <alignment horizontal="center"/>
    </xf>
    <xf numFmtId="0" fontId="92" fillId="0" borderId="0" xfId="146" applyFont="1" applyAlignment="1">
      <alignment horizontal="left"/>
    </xf>
    <xf numFmtId="4" fontId="87" fillId="0" borderId="45" xfId="0" applyNumberFormat="1" applyFont="1" applyBorder="1" applyAlignment="1">
      <alignment horizontal="right" vertical="top"/>
    </xf>
    <xf numFmtId="4" fontId="87" fillId="0" borderId="45" xfId="0" applyNumberFormat="1" applyFont="1" applyBorder="1" applyAlignment="1">
      <alignment horizontal="right" vertical="top" wrapText="1"/>
    </xf>
    <xf numFmtId="164" fontId="87" fillId="0" borderId="15" xfId="0" applyNumberFormat="1" applyFont="1" applyBorder="1" applyAlignment="1" applyProtection="1">
      <alignment vertical="top"/>
      <protection locked="0"/>
    </xf>
    <xf numFmtId="0" fontId="87" fillId="0" borderId="15" xfId="0" applyFont="1" applyBorder="1" applyAlignment="1">
      <alignment horizontal="right" vertical="top"/>
    </xf>
    <xf numFmtId="165" fontId="88" fillId="0" borderId="18" xfId="160" applyFont="1" applyFill="1" applyBorder="1" applyAlignment="1">
      <alignment horizontal="center" vertical="top" shrinkToFit="1"/>
    </xf>
    <xf numFmtId="0" fontId="86" fillId="0" borderId="0" xfId="147" applyFont="1" applyAlignment="1">
      <alignment horizontal="left"/>
    </xf>
    <xf numFmtId="0" fontId="86" fillId="0" borderId="0" xfId="147" applyFont="1"/>
    <xf numFmtId="164" fontId="88" fillId="0" borderId="42" xfId="0" applyNumberFormat="1" applyFont="1" applyBorder="1" applyAlignment="1" applyProtection="1">
      <alignment horizontal="center" vertical="center"/>
      <protection locked="0"/>
    </xf>
    <xf numFmtId="168" fontId="87" fillId="0" borderId="42" xfId="117" applyNumberFormat="1" applyFont="1" applyFill="1" applyBorder="1" applyAlignment="1">
      <alignment horizontal="right" vertical="top"/>
    </xf>
    <xf numFmtId="164" fontId="87" fillId="0" borderId="42" xfId="144" applyNumberFormat="1" applyFont="1" applyBorder="1" applyAlignment="1">
      <alignment horizontal="center" vertical="top"/>
    </xf>
    <xf numFmtId="165" fontId="87" fillId="0" borderId="42" xfId="112" applyFont="1" applyFill="1" applyBorder="1" applyAlignment="1">
      <alignment horizontal="center" vertical="top" shrinkToFit="1"/>
    </xf>
    <xf numFmtId="165" fontId="87" fillId="0" borderId="42" xfId="112" applyFont="1" applyFill="1" applyBorder="1" applyAlignment="1">
      <alignment vertical="top" shrinkToFit="1"/>
    </xf>
    <xf numFmtId="165" fontId="87" fillId="0" borderId="42" xfId="117" applyFont="1" applyFill="1" applyBorder="1" applyAlignment="1">
      <alignment vertical="top" shrinkToFit="1"/>
    </xf>
    <xf numFmtId="165" fontId="87" fillId="0" borderId="42" xfId="121" applyFont="1" applyFill="1" applyBorder="1" applyAlignment="1">
      <alignment vertical="top" shrinkToFit="1"/>
    </xf>
    <xf numFmtId="0" fontId="87" fillId="0" borderId="42" xfId="146" applyFont="1" applyBorder="1" applyAlignment="1">
      <alignment vertical="top"/>
    </xf>
    <xf numFmtId="49" fontId="105" fillId="0" borderId="42" xfId="144" applyNumberFormat="1" applyFont="1" applyBorder="1" applyAlignment="1">
      <alignment vertical="top"/>
    </xf>
    <xf numFmtId="0" fontId="106" fillId="0" borderId="0" xfId="0" applyFont="1"/>
    <xf numFmtId="165" fontId="87" fillId="0" borderId="38" xfId="110" applyFont="1" applyBorder="1" applyAlignment="1">
      <alignment horizontal="right" vertical="top" wrapText="1"/>
    </xf>
    <xf numFmtId="165" fontId="107" fillId="0" borderId="38" xfId="156" applyNumberFormat="1" applyFont="1" applyBorder="1"/>
    <xf numFmtId="43" fontId="88" fillId="0" borderId="18" xfId="146" applyNumberFormat="1" applyFont="1" applyBorder="1" applyAlignment="1">
      <alignment horizontal="center" vertical="top"/>
    </xf>
    <xf numFmtId="0" fontId="88" fillId="0" borderId="0" xfId="157" applyFont="1" applyAlignment="1">
      <alignment horizontal="left"/>
    </xf>
    <xf numFmtId="0" fontId="87" fillId="0" borderId="0" xfId="157" applyFont="1" applyAlignment="1">
      <alignment horizontal="left"/>
    </xf>
    <xf numFmtId="0" fontId="87" fillId="0" borderId="0" xfId="156" applyFont="1" applyAlignment="1">
      <alignment horizontal="right"/>
    </xf>
    <xf numFmtId="0" fontId="88" fillId="0" borderId="0" xfId="157" applyFont="1" applyAlignment="1">
      <alignment horizontal="center"/>
    </xf>
    <xf numFmtId="0" fontId="88" fillId="0" borderId="0" xfId="157" applyFont="1" applyAlignment="1">
      <alignment horizontal="left" vertical="center"/>
    </xf>
    <xf numFmtId="0" fontId="88" fillId="0" borderId="0" xfId="157" applyFont="1" applyAlignment="1">
      <alignment horizontal="left" vertical="top"/>
    </xf>
    <xf numFmtId="0" fontId="87" fillId="0" borderId="67" xfId="157" applyFont="1" applyBorder="1" applyAlignment="1">
      <alignment horizontal="left" vertical="top" wrapText="1"/>
    </xf>
    <xf numFmtId="0" fontId="87" fillId="0" borderId="68" xfId="157" applyFont="1" applyBorder="1" applyAlignment="1">
      <alignment horizontal="left" vertical="top" wrapText="1"/>
    </xf>
    <xf numFmtId="0" fontId="88" fillId="35" borderId="47" xfId="156" applyFont="1" applyFill="1" applyBorder="1" applyAlignment="1">
      <alignment horizontal="center" vertical="center"/>
    </xf>
    <xf numFmtId="0" fontId="88" fillId="35" borderId="48" xfId="156" applyFont="1" applyFill="1" applyBorder="1" applyAlignment="1">
      <alignment horizontal="center" vertical="center"/>
    </xf>
    <xf numFmtId="0" fontId="88" fillId="35" borderId="58" xfId="156" applyFont="1" applyFill="1" applyBorder="1" applyAlignment="1">
      <alignment horizontal="center" vertical="center"/>
    </xf>
    <xf numFmtId="0" fontId="88" fillId="35" borderId="51" xfId="156" applyFont="1" applyFill="1" applyBorder="1" applyAlignment="1">
      <alignment horizontal="center" vertical="center"/>
    </xf>
    <xf numFmtId="0" fontId="88" fillId="35" borderId="59" xfId="156" applyFont="1" applyFill="1" applyBorder="1" applyAlignment="1">
      <alignment horizontal="center" vertical="center"/>
    </xf>
    <xf numFmtId="0" fontId="88" fillId="35" borderId="52" xfId="156" applyFont="1" applyFill="1" applyBorder="1" applyAlignment="1">
      <alignment horizontal="center" vertical="center"/>
    </xf>
    <xf numFmtId="0" fontId="87" fillId="0" borderId="56" xfId="156" applyFont="1" applyBorder="1" applyAlignment="1">
      <alignment horizontal="left"/>
    </xf>
    <xf numFmtId="0" fontId="87" fillId="0" borderId="39" xfId="156" applyFont="1" applyBorder="1" applyAlignment="1">
      <alignment horizontal="left"/>
    </xf>
    <xf numFmtId="0" fontId="91" fillId="0" borderId="0" xfId="157" applyFont="1" applyAlignment="1">
      <alignment horizontal="center"/>
    </xf>
    <xf numFmtId="0" fontId="87" fillId="0" borderId="62" xfId="157" applyFont="1" applyBorder="1" applyAlignment="1">
      <alignment horizontal="left" vertical="top" wrapText="1"/>
    </xf>
    <xf numFmtId="0" fontId="87" fillId="0" borderId="63" xfId="157" applyFont="1" applyBorder="1" applyAlignment="1">
      <alignment horizontal="left" vertical="top" wrapText="1"/>
    </xf>
    <xf numFmtId="0" fontId="88" fillId="0" borderId="47" xfId="156" applyFont="1" applyBorder="1" applyAlignment="1">
      <alignment horizontal="center" vertical="center"/>
    </xf>
    <xf numFmtId="0" fontId="88" fillId="0" borderId="15" xfId="156" applyFont="1" applyBorder="1" applyAlignment="1">
      <alignment horizontal="center" vertical="center"/>
    </xf>
    <xf numFmtId="0" fontId="88" fillId="0" borderId="48" xfId="156" applyFont="1" applyBorder="1" applyAlignment="1">
      <alignment horizontal="center" vertical="center"/>
    </xf>
    <xf numFmtId="0" fontId="88" fillId="0" borderId="44" xfId="156" applyFont="1" applyBorder="1" applyAlignment="1">
      <alignment horizontal="center"/>
    </xf>
    <xf numFmtId="0" fontId="88" fillId="0" borderId="53" xfId="157" applyFont="1" applyBorder="1" applyAlignment="1">
      <alignment horizontal="center"/>
    </xf>
    <xf numFmtId="0" fontId="88" fillId="0" borderId="0" xfId="137" applyFont="1" applyAlignment="1">
      <alignment horizontal="left" vertical="top"/>
    </xf>
    <xf numFmtId="0" fontId="87" fillId="0" borderId="0" xfId="137" applyFont="1" applyAlignment="1">
      <alignment horizontal="left"/>
    </xf>
    <xf numFmtId="0" fontId="88" fillId="0" borderId="0" xfId="137" applyFont="1" applyAlignment="1">
      <alignment horizontal="left"/>
    </xf>
    <xf numFmtId="0" fontId="88" fillId="35" borderId="47" xfId="143" applyFont="1" applyFill="1" applyBorder="1" applyAlignment="1">
      <alignment horizontal="center" vertical="center"/>
    </xf>
    <xf numFmtId="0" fontId="88" fillId="35" borderId="48" xfId="143" applyFont="1" applyFill="1" applyBorder="1" applyAlignment="1">
      <alignment horizontal="center" vertical="center"/>
    </xf>
    <xf numFmtId="0" fontId="88" fillId="0" borderId="0" xfId="137" applyFont="1" applyAlignment="1">
      <alignment horizontal="left" vertical="center"/>
    </xf>
    <xf numFmtId="0" fontId="88" fillId="0" borderId="0" xfId="137" applyFont="1" applyAlignment="1">
      <alignment horizontal="right"/>
    </xf>
    <xf numFmtId="0" fontId="87" fillId="0" borderId="56" xfId="143" applyFont="1" applyBorder="1" applyAlignment="1">
      <alignment horizontal="left"/>
    </xf>
    <xf numFmtId="0" fontId="87" fillId="0" borderId="39" xfId="143" applyFont="1" applyBorder="1" applyAlignment="1">
      <alignment horizontal="left"/>
    </xf>
    <xf numFmtId="0" fontId="87" fillId="0" borderId="62" xfId="143" applyFont="1" applyBorder="1" applyAlignment="1">
      <alignment horizontal="left"/>
    </xf>
    <xf numFmtId="0" fontId="87" fillId="0" borderId="63" xfId="143" applyFont="1" applyBorder="1" applyAlignment="1">
      <alignment horizontal="left"/>
    </xf>
    <xf numFmtId="0" fontId="87" fillId="0" borderId="0" xfId="157" applyFont="1" applyAlignment="1">
      <alignment horizontal="left" wrapText="1"/>
    </xf>
    <xf numFmtId="0" fontId="87" fillId="0" borderId="0" xfId="143" applyFont="1" applyAlignment="1">
      <alignment horizontal="right"/>
    </xf>
    <xf numFmtId="0" fontId="88" fillId="0" borderId="0" xfId="137" applyFont="1" applyAlignment="1">
      <alignment horizontal="center"/>
    </xf>
    <xf numFmtId="49" fontId="88" fillId="0" borderId="60" xfId="144" applyNumberFormat="1" applyFont="1" applyBorder="1" applyAlignment="1">
      <alignment horizontal="left" vertical="top"/>
    </xf>
    <xf numFmtId="49" fontId="88" fillId="0" borderId="61" xfId="144" applyNumberFormat="1" applyFont="1" applyBorder="1" applyAlignment="1">
      <alignment horizontal="left" vertical="top"/>
    </xf>
    <xf numFmtId="0" fontId="88" fillId="35" borderId="58" xfId="143" applyFont="1" applyFill="1" applyBorder="1" applyAlignment="1">
      <alignment horizontal="center" vertical="center"/>
    </xf>
    <xf numFmtId="0" fontId="88" fillId="35" borderId="51" xfId="143" applyFont="1" applyFill="1" applyBorder="1" applyAlignment="1">
      <alignment horizontal="center" vertical="center"/>
    </xf>
    <xf numFmtId="0" fontId="88" fillId="35" borderId="59" xfId="143" applyFont="1" applyFill="1" applyBorder="1" applyAlignment="1">
      <alignment horizontal="center" vertical="center"/>
    </xf>
    <xf numFmtId="0" fontId="88" fillId="35" borderId="52" xfId="143" applyFont="1" applyFill="1" applyBorder="1" applyAlignment="1">
      <alignment horizontal="center" vertical="center"/>
    </xf>
    <xf numFmtId="0" fontId="88" fillId="0" borderId="18" xfId="147" applyFont="1" applyBorder="1" applyAlignment="1">
      <alignment horizontal="center"/>
    </xf>
    <xf numFmtId="0" fontId="88" fillId="0" borderId="18" xfId="147" applyFont="1" applyBorder="1" applyAlignment="1">
      <alignment horizontal="center" vertical="center"/>
    </xf>
    <xf numFmtId="0" fontId="88" fillId="0" borderId="18" xfId="147" applyFont="1" applyBorder="1" applyAlignment="1">
      <alignment horizontal="center" vertical="center" wrapText="1"/>
    </xf>
    <xf numFmtId="0" fontId="87" fillId="0" borderId="0" xfId="0" applyFont="1" applyAlignment="1">
      <alignment horizontal="right" vertical="center"/>
    </xf>
    <xf numFmtId="0" fontId="88" fillId="0" borderId="0" xfId="0" applyFont="1" applyAlignment="1">
      <alignment horizontal="center" vertical="center"/>
    </xf>
    <xf numFmtId="0" fontId="88" fillId="37" borderId="0" xfId="147" applyFont="1" applyFill="1" applyAlignment="1">
      <alignment horizontal="left"/>
    </xf>
    <xf numFmtId="0" fontId="87" fillId="37" borderId="0" xfId="0" applyFont="1" applyFill="1" applyAlignment="1">
      <alignment horizontal="left"/>
    </xf>
    <xf numFmtId="0" fontId="88" fillId="0" borderId="0" xfId="0" applyFont="1" applyAlignment="1">
      <alignment horizontal="left"/>
    </xf>
    <xf numFmtId="0" fontId="87" fillId="0" borderId="0" xfId="0" applyFont="1" applyAlignment="1">
      <alignment horizontal="left"/>
    </xf>
    <xf numFmtId="0" fontId="87" fillId="0" borderId="46" xfId="0" applyFont="1" applyBorder="1" applyAlignment="1">
      <alignment horizontal="left"/>
    </xf>
    <xf numFmtId="0" fontId="87" fillId="0" borderId="0" xfId="142" applyFont="1" applyAlignment="1">
      <alignment horizontal="right"/>
    </xf>
    <xf numFmtId="0" fontId="88" fillId="36" borderId="16" xfId="142" applyFont="1" applyFill="1" applyBorder="1" applyAlignment="1">
      <alignment horizontal="center" vertical="center"/>
    </xf>
    <xf numFmtId="0" fontId="88" fillId="36" borderId="12" xfId="142" applyFont="1" applyFill="1" applyBorder="1" applyAlignment="1">
      <alignment horizontal="center" vertical="center"/>
    </xf>
    <xf numFmtId="0" fontId="88" fillId="36" borderId="49" xfId="142" applyFont="1" applyFill="1" applyBorder="1" applyAlignment="1">
      <alignment horizontal="center" vertical="center"/>
    </xf>
    <xf numFmtId="0" fontId="88" fillId="36" borderId="40" xfId="142" applyFont="1" applyFill="1" applyBorder="1" applyAlignment="1">
      <alignment horizontal="center" vertical="center"/>
    </xf>
    <xf numFmtId="0" fontId="88" fillId="0" borderId="65" xfId="0" applyFont="1" applyBorder="1" applyAlignment="1">
      <alignment horizontal="left" vertical="center"/>
    </xf>
    <xf numFmtId="0" fontId="88" fillId="0" borderId="0" xfId="0" applyFont="1" applyAlignment="1">
      <alignment horizontal="center"/>
    </xf>
    <xf numFmtId="0" fontId="87" fillId="0" borderId="65" xfId="0" applyFont="1" applyBorder="1" applyAlignment="1">
      <alignment horizontal="left"/>
    </xf>
    <xf numFmtId="0" fontId="88" fillId="0" borderId="46" xfId="0" applyFont="1" applyBorder="1" applyAlignment="1">
      <alignment horizontal="left" vertical="top"/>
    </xf>
    <xf numFmtId="0" fontId="88" fillId="0" borderId="46" xfId="0" applyFont="1" applyBorder="1" applyAlignment="1">
      <alignment horizontal="left" vertical="center"/>
    </xf>
    <xf numFmtId="0" fontId="87" fillId="0" borderId="0" xfId="142" applyFont="1" applyAlignment="1">
      <alignment horizontal="center"/>
    </xf>
    <xf numFmtId="0" fontId="87" fillId="0" borderId="0" xfId="141" applyFont="1" applyAlignment="1">
      <alignment horizontal="center"/>
    </xf>
    <xf numFmtId="0" fontId="88" fillId="0" borderId="46" xfId="0" applyFont="1" applyBorder="1" applyAlignment="1">
      <alignment horizontal="left"/>
    </xf>
    <xf numFmtId="0" fontId="88" fillId="35" borderId="47" xfId="99" applyFont="1" applyFill="1" applyBorder="1" applyAlignment="1">
      <alignment horizontal="center" vertical="center"/>
    </xf>
    <xf numFmtId="0" fontId="88" fillId="35" borderId="48" xfId="99" applyFont="1" applyFill="1" applyBorder="1" applyAlignment="1">
      <alignment horizontal="center" vertical="center"/>
    </xf>
    <xf numFmtId="0" fontId="87" fillId="0" borderId="46" xfId="0" applyFont="1" applyBorder="1" applyAlignment="1">
      <alignment horizontal="left" vertical="center"/>
    </xf>
    <xf numFmtId="0" fontId="82" fillId="29" borderId="23" xfId="140" applyFont="1" applyFill="1" applyBorder="1" applyAlignment="1">
      <alignment horizontal="center"/>
    </xf>
    <xf numFmtId="0" fontId="82" fillId="29" borderId="22" xfId="140" applyFont="1" applyFill="1" applyBorder="1" applyAlignment="1">
      <alignment horizontal="center"/>
    </xf>
    <xf numFmtId="0" fontId="80" fillId="0" borderId="64" xfId="140" applyFont="1" applyBorder="1"/>
    <xf numFmtId="0" fontId="82" fillId="29" borderId="21" xfId="140" applyFont="1" applyFill="1" applyBorder="1" applyAlignment="1">
      <alignment horizontal="center"/>
    </xf>
    <xf numFmtId="0" fontId="82" fillId="25" borderId="30" xfId="140" applyFont="1" applyFill="1" applyBorder="1" applyAlignment="1">
      <alignment horizontal="center" vertical="center" wrapText="1"/>
    </xf>
    <xf numFmtId="0" fontId="82" fillId="25" borderId="35" xfId="140" applyFont="1" applyFill="1" applyBorder="1" applyAlignment="1">
      <alignment horizontal="center" vertical="center"/>
    </xf>
    <xf numFmtId="0" fontId="82" fillId="25" borderId="31" xfId="140" applyFont="1" applyFill="1" applyBorder="1" applyAlignment="1">
      <alignment horizontal="center" vertical="center" wrapText="1"/>
    </xf>
    <xf numFmtId="0" fontId="82" fillId="25" borderId="31" xfId="140" applyFont="1" applyFill="1" applyBorder="1" applyAlignment="1">
      <alignment horizontal="center" vertical="center"/>
    </xf>
    <xf numFmtId="0" fontId="82" fillId="25" borderId="29" xfId="140" applyFont="1" applyFill="1" applyBorder="1" applyAlignment="1">
      <alignment horizontal="center" vertical="center"/>
    </xf>
    <xf numFmtId="0" fontId="82" fillId="25" borderId="32" xfId="140" applyFont="1" applyFill="1" applyBorder="1" applyAlignment="1">
      <alignment horizontal="center" vertical="center"/>
    </xf>
    <xf numFmtId="0" fontId="82" fillId="25" borderId="36" xfId="140" applyFont="1" applyFill="1" applyBorder="1" applyAlignment="1">
      <alignment horizontal="center" vertical="center"/>
    </xf>
    <xf numFmtId="0" fontId="71" fillId="28" borderId="24" xfId="87" applyFill="1" applyBorder="1" applyAlignment="1" applyProtection="1">
      <alignment horizontal="center"/>
    </xf>
    <xf numFmtId="0" fontId="80" fillId="28" borderId="25" xfId="140" applyFont="1" applyFill="1" applyBorder="1" applyAlignment="1">
      <alignment horizontal="center"/>
    </xf>
    <xf numFmtId="43" fontId="85" fillId="33" borderId="18" xfId="118" applyFont="1" applyFill="1" applyBorder="1"/>
    <xf numFmtId="43" fontId="83" fillId="31" borderId="18" xfId="118" applyFont="1" applyFill="1" applyBorder="1" applyProtection="1">
      <protection locked="0"/>
    </xf>
    <xf numFmtId="175" fontId="84" fillId="32" borderId="18" xfId="118" applyNumberFormat="1" applyFont="1" applyFill="1" applyBorder="1"/>
    <xf numFmtId="175" fontId="80" fillId="30" borderId="0" xfId="118" applyNumberFormat="1" applyFont="1" applyFill="1" applyBorder="1"/>
    <xf numFmtId="0" fontId="5" fillId="0" borderId="16" xfId="0" applyFont="1" applyBorder="1" applyAlignment="1">
      <alignment horizontal="center"/>
    </xf>
    <xf numFmtId="0" fontId="5" fillId="0" borderId="12" xfId="0" applyFont="1" applyBorder="1" applyAlignment="1">
      <alignment horizontal="center"/>
    </xf>
    <xf numFmtId="0" fontId="12" fillId="0" borderId="66" xfId="0" applyFont="1" applyBorder="1" applyAlignment="1">
      <alignment horizontal="center"/>
    </xf>
    <xf numFmtId="0" fontId="12" fillId="0" borderId="41" xfId="0" applyFont="1" applyBorder="1" applyAlignment="1">
      <alignment horizontal="center"/>
    </xf>
    <xf numFmtId="0" fontId="12" fillId="0" borderId="10" xfId="0" applyFont="1" applyBorder="1" applyAlignment="1">
      <alignment horizontal="center"/>
    </xf>
    <xf numFmtId="0" fontId="12" fillId="0" borderId="54" xfId="0" applyFont="1" applyBorder="1" applyAlignment="1">
      <alignment horizontal="center"/>
    </xf>
    <xf numFmtId="164" fontId="5" fillId="0" borderId="18" xfId="110" applyNumberFormat="1" applyFont="1" applyBorder="1" applyAlignment="1">
      <alignment horizontal="center"/>
    </xf>
    <xf numFmtId="164" fontId="5" fillId="0" borderId="18" xfId="0" applyNumberFormat="1" applyFont="1" applyBorder="1" applyAlignment="1">
      <alignment horizontal="center"/>
    </xf>
    <xf numFmtId="0" fontId="21" fillId="0" borderId="20" xfId="0" applyFont="1" applyBorder="1" applyAlignment="1">
      <alignment horizontal="center"/>
    </xf>
    <xf numFmtId="0" fontId="21" fillId="0" borderId="17" xfId="0" applyFont="1" applyBorder="1" applyAlignment="1">
      <alignment horizontal="center"/>
    </xf>
    <xf numFmtId="0" fontId="21" fillId="0" borderId="19" xfId="0" applyFont="1" applyBorder="1" applyAlignment="1">
      <alignment horizontal="center"/>
    </xf>
    <xf numFmtId="0" fontId="3" fillId="0" borderId="20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0" borderId="19" xfId="0" applyFont="1" applyBorder="1" applyAlignment="1">
      <alignment horizontal="center"/>
    </xf>
  </cellXfs>
  <cellStyles count="162">
    <cellStyle name="20% - Accent1" xfId="1" xr:uid="{00000000-0005-0000-0000-000000000000}"/>
    <cellStyle name="20% - Accent1 2" xfId="2" xr:uid="{00000000-0005-0000-0000-000001000000}"/>
    <cellStyle name="20% - Accent1_ซ่อมแซม บ้านพักศาล จ.101" xfId="3" xr:uid="{00000000-0005-0000-0000-000002000000}"/>
    <cellStyle name="20% - Accent2" xfId="4" xr:uid="{00000000-0005-0000-0000-000003000000}"/>
    <cellStyle name="20% - Accent2 2" xfId="5" xr:uid="{00000000-0005-0000-0000-000004000000}"/>
    <cellStyle name="20% - Accent2_ซ่อมแซม บ้านพักศาล จ.101" xfId="6" xr:uid="{00000000-0005-0000-0000-000005000000}"/>
    <cellStyle name="20% - Accent3" xfId="7" xr:uid="{00000000-0005-0000-0000-000006000000}"/>
    <cellStyle name="20% - Accent3 2" xfId="8" xr:uid="{00000000-0005-0000-0000-000007000000}"/>
    <cellStyle name="20% - Accent3_ซ่อมแซม บ้านพักศาล จ.101" xfId="9" xr:uid="{00000000-0005-0000-0000-000008000000}"/>
    <cellStyle name="20% - Accent4" xfId="10" xr:uid="{00000000-0005-0000-0000-000009000000}"/>
    <cellStyle name="20% - Accent4 2" xfId="11" xr:uid="{00000000-0005-0000-0000-00000A000000}"/>
    <cellStyle name="20% - Accent4_ซ่อมแซม บ้านพักศาล จ.101" xfId="12" xr:uid="{00000000-0005-0000-0000-00000B000000}"/>
    <cellStyle name="20% - Accent5" xfId="13" xr:uid="{00000000-0005-0000-0000-00000C000000}"/>
    <cellStyle name="20% - Accent5 2" xfId="14" xr:uid="{00000000-0005-0000-0000-00000D000000}"/>
    <cellStyle name="20% - Accent5_ซ่อมแซม บ้านพักศาล จ.101" xfId="15" xr:uid="{00000000-0005-0000-0000-00000E000000}"/>
    <cellStyle name="20% - Accent6" xfId="16" xr:uid="{00000000-0005-0000-0000-00000F000000}"/>
    <cellStyle name="20% - Accent6 2" xfId="17" xr:uid="{00000000-0005-0000-0000-000010000000}"/>
    <cellStyle name="20% - Accent6_ซ่อมแซม บ้านพักศาล จ.101" xfId="18" xr:uid="{00000000-0005-0000-0000-000011000000}"/>
    <cellStyle name="40% - Accent1" xfId="19" xr:uid="{00000000-0005-0000-0000-000012000000}"/>
    <cellStyle name="40% - Accent1 2" xfId="20" xr:uid="{00000000-0005-0000-0000-000013000000}"/>
    <cellStyle name="40% - Accent1_ซ่อมแซม บ้านพักศาล จ.101" xfId="21" xr:uid="{00000000-0005-0000-0000-000014000000}"/>
    <cellStyle name="40% - Accent2" xfId="22" xr:uid="{00000000-0005-0000-0000-000015000000}"/>
    <cellStyle name="40% - Accent2 2" xfId="23" xr:uid="{00000000-0005-0000-0000-000016000000}"/>
    <cellStyle name="40% - Accent2_ซ่อมแซม บ้านพักศาล จ.101" xfId="24" xr:uid="{00000000-0005-0000-0000-000017000000}"/>
    <cellStyle name="40% - Accent3" xfId="25" xr:uid="{00000000-0005-0000-0000-000018000000}"/>
    <cellStyle name="40% - Accent3 2" xfId="26" xr:uid="{00000000-0005-0000-0000-000019000000}"/>
    <cellStyle name="40% - Accent3_ซ่อมแซม บ้านพักศาล จ.101" xfId="27" xr:uid="{00000000-0005-0000-0000-00001A000000}"/>
    <cellStyle name="40% - Accent4" xfId="28" xr:uid="{00000000-0005-0000-0000-00001B000000}"/>
    <cellStyle name="40% - Accent4 2" xfId="29" xr:uid="{00000000-0005-0000-0000-00001C000000}"/>
    <cellStyle name="40% - Accent4_ซ่อมแซม บ้านพักศาล จ.101" xfId="30" xr:uid="{00000000-0005-0000-0000-00001D000000}"/>
    <cellStyle name="40% - Accent5" xfId="31" xr:uid="{00000000-0005-0000-0000-00001E000000}"/>
    <cellStyle name="40% - Accent5 2" xfId="32" xr:uid="{00000000-0005-0000-0000-00001F000000}"/>
    <cellStyle name="40% - Accent5_ซ่อมแซม บ้านพักศาล จ.101" xfId="33" xr:uid="{00000000-0005-0000-0000-000020000000}"/>
    <cellStyle name="40% - Accent6" xfId="34" xr:uid="{00000000-0005-0000-0000-000021000000}"/>
    <cellStyle name="40% - Accent6 2" xfId="35" xr:uid="{00000000-0005-0000-0000-000022000000}"/>
    <cellStyle name="40% - Accent6_ซ่อมแซม บ้านพักศาล จ.101" xfId="36" xr:uid="{00000000-0005-0000-0000-000023000000}"/>
    <cellStyle name="60% - Accent1" xfId="37" xr:uid="{00000000-0005-0000-0000-000024000000}"/>
    <cellStyle name="60% - Accent1 2" xfId="38" xr:uid="{00000000-0005-0000-0000-000025000000}"/>
    <cellStyle name="60% - Accent2" xfId="39" xr:uid="{00000000-0005-0000-0000-000026000000}"/>
    <cellStyle name="60% - Accent2 2" xfId="40" xr:uid="{00000000-0005-0000-0000-000027000000}"/>
    <cellStyle name="60% - Accent3" xfId="41" xr:uid="{00000000-0005-0000-0000-000028000000}"/>
    <cellStyle name="60% - Accent3 2" xfId="42" xr:uid="{00000000-0005-0000-0000-000029000000}"/>
    <cellStyle name="60% - Accent4" xfId="43" xr:uid="{00000000-0005-0000-0000-00002A000000}"/>
    <cellStyle name="60% - Accent4 2" xfId="44" xr:uid="{00000000-0005-0000-0000-00002B000000}"/>
    <cellStyle name="60% - Accent5" xfId="45" xr:uid="{00000000-0005-0000-0000-00002C000000}"/>
    <cellStyle name="60% - Accent5 2" xfId="46" xr:uid="{00000000-0005-0000-0000-00002D000000}"/>
    <cellStyle name="60% - Accent6" xfId="47" xr:uid="{00000000-0005-0000-0000-00002E000000}"/>
    <cellStyle name="60% - Accent6 2" xfId="48" xr:uid="{00000000-0005-0000-0000-00002F000000}"/>
    <cellStyle name="Accent1" xfId="49" xr:uid="{00000000-0005-0000-0000-000030000000}"/>
    <cellStyle name="Accent1 2" xfId="50" xr:uid="{00000000-0005-0000-0000-000031000000}"/>
    <cellStyle name="Accent2" xfId="51" xr:uid="{00000000-0005-0000-0000-000032000000}"/>
    <cellStyle name="Accent2 2" xfId="52" xr:uid="{00000000-0005-0000-0000-000033000000}"/>
    <cellStyle name="Accent3" xfId="53" xr:uid="{00000000-0005-0000-0000-000034000000}"/>
    <cellStyle name="Accent3 2" xfId="54" xr:uid="{00000000-0005-0000-0000-000035000000}"/>
    <cellStyle name="Accent4" xfId="55" xr:uid="{00000000-0005-0000-0000-000036000000}"/>
    <cellStyle name="Accent4 2" xfId="56" xr:uid="{00000000-0005-0000-0000-000037000000}"/>
    <cellStyle name="Accent5" xfId="57" xr:uid="{00000000-0005-0000-0000-000038000000}"/>
    <cellStyle name="Accent5 2" xfId="58" xr:uid="{00000000-0005-0000-0000-000039000000}"/>
    <cellStyle name="Accent6" xfId="59" xr:uid="{00000000-0005-0000-0000-00003A000000}"/>
    <cellStyle name="Accent6 2" xfId="60" xr:uid="{00000000-0005-0000-0000-00003B000000}"/>
    <cellStyle name="Bad" xfId="61" xr:uid="{00000000-0005-0000-0000-00003C000000}"/>
    <cellStyle name="Bad 2" xfId="62" xr:uid="{00000000-0005-0000-0000-00003D000000}"/>
    <cellStyle name="Calculation" xfId="63" xr:uid="{00000000-0005-0000-0000-00003E000000}"/>
    <cellStyle name="Calculation 2" xfId="64" xr:uid="{00000000-0005-0000-0000-00003F000000}"/>
    <cellStyle name="Check Cell" xfId="65" xr:uid="{00000000-0005-0000-0000-000040000000}"/>
    <cellStyle name="Check Cell 2" xfId="66" xr:uid="{00000000-0005-0000-0000-000041000000}"/>
    <cellStyle name="Comma [0] 2" xfId="67" xr:uid="{00000000-0005-0000-0000-000042000000}"/>
    <cellStyle name="Comma [0] 3" xfId="68" xr:uid="{00000000-0005-0000-0000-000043000000}"/>
    <cellStyle name="Comma 2" xfId="69" xr:uid="{00000000-0005-0000-0000-000044000000}"/>
    <cellStyle name="Comma 3" xfId="70" xr:uid="{00000000-0005-0000-0000-000045000000}"/>
    <cellStyle name="Comma 3 2" xfId="71" xr:uid="{00000000-0005-0000-0000-000046000000}"/>
    <cellStyle name="Comma 4" xfId="72" xr:uid="{00000000-0005-0000-0000-000047000000}"/>
    <cellStyle name="Comma 5" xfId="73" xr:uid="{00000000-0005-0000-0000-000048000000}"/>
    <cellStyle name="Comma 6" xfId="74" xr:uid="{00000000-0005-0000-0000-000049000000}"/>
    <cellStyle name="Explanatory Text" xfId="75" xr:uid="{00000000-0005-0000-0000-00004A000000}"/>
    <cellStyle name="Explanatory Text 2" xfId="76" xr:uid="{00000000-0005-0000-0000-00004B000000}"/>
    <cellStyle name="Good" xfId="77" xr:uid="{00000000-0005-0000-0000-00004C000000}"/>
    <cellStyle name="Good 2" xfId="78" xr:uid="{00000000-0005-0000-0000-00004D000000}"/>
    <cellStyle name="Heading 1" xfId="79" xr:uid="{00000000-0005-0000-0000-00004E000000}"/>
    <cellStyle name="Heading 1 2" xfId="80" xr:uid="{00000000-0005-0000-0000-00004F000000}"/>
    <cellStyle name="Heading 2" xfId="81" xr:uid="{00000000-0005-0000-0000-000050000000}"/>
    <cellStyle name="Heading 2 2" xfId="82" xr:uid="{00000000-0005-0000-0000-000051000000}"/>
    <cellStyle name="Heading 3" xfId="83" xr:uid="{00000000-0005-0000-0000-000052000000}"/>
    <cellStyle name="Heading 3 2" xfId="84" xr:uid="{00000000-0005-0000-0000-000053000000}"/>
    <cellStyle name="Heading 4" xfId="85" xr:uid="{00000000-0005-0000-0000-000054000000}"/>
    <cellStyle name="Heading 4 2" xfId="86" xr:uid="{00000000-0005-0000-0000-000055000000}"/>
    <cellStyle name="Hyperlink_คำนวณ f ใหม่" xfId="87" xr:uid="{00000000-0005-0000-0000-000056000000}"/>
    <cellStyle name="Input" xfId="88" xr:uid="{00000000-0005-0000-0000-000057000000}"/>
    <cellStyle name="Input 2" xfId="89" xr:uid="{00000000-0005-0000-0000-000058000000}"/>
    <cellStyle name="Linked Cell" xfId="90" xr:uid="{00000000-0005-0000-0000-000059000000}"/>
    <cellStyle name="Linked Cell 2" xfId="91" xr:uid="{00000000-0005-0000-0000-00005A000000}"/>
    <cellStyle name="Neutral" xfId="92" xr:uid="{00000000-0005-0000-0000-00005B000000}"/>
    <cellStyle name="Neutral 2" xfId="93" xr:uid="{00000000-0005-0000-0000-00005C000000}"/>
    <cellStyle name="Normal 2" xfId="94" xr:uid="{00000000-0005-0000-0000-00005D000000}"/>
    <cellStyle name="Normal 3" xfId="95" xr:uid="{00000000-0005-0000-0000-00005E000000}"/>
    <cellStyle name="Normal 4" xfId="96" xr:uid="{00000000-0005-0000-0000-00005F000000}"/>
    <cellStyle name="Normal 5" xfId="97" xr:uid="{00000000-0005-0000-0000-000060000000}"/>
    <cellStyle name="Normal 6" xfId="98" xr:uid="{00000000-0005-0000-0000-000061000000}"/>
    <cellStyle name="Normal_แบบฟอร์มราคากลาง(ของกรมบัญชีกลาง)" xfId="99" xr:uid="{00000000-0005-0000-0000-000062000000}"/>
    <cellStyle name="Normal_ต่อเติมโรงจอดรถ รยล.โครงการปรับปรุงพระที่นั่งอัมพรสถาน ( เปลี่ยนแปลงฐานราก )" xfId="161" xr:uid="{3AB5F2F9-7081-4865-A64F-6681A44CDD04}"/>
    <cellStyle name="Note" xfId="100" xr:uid="{00000000-0005-0000-0000-000063000000}"/>
    <cellStyle name="Note 2" xfId="101" xr:uid="{00000000-0005-0000-0000-000064000000}"/>
    <cellStyle name="Output" xfId="102" xr:uid="{00000000-0005-0000-0000-000065000000}"/>
    <cellStyle name="Output 2" xfId="103" xr:uid="{00000000-0005-0000-0000-000066000000}"/>
    <cellStyle name="Title" xfId="104" xr:uid="{00000000-0005-0000-0000-000067000000}"/>
    <cellStyle name="Title 2" xfId="105" xr:uid="{00000000-0005-0000-0000-000068000000}"/>
    <cellStyle name="Total" xfId="106" xr:uid="{00000000-0005-0000-0000-000069000000}"/>
    <cellStyle name="Total 2" xfId="107" xr:uid="{00000000-0005-0000-0000-00006A000000}"/>
    <cellStyle name="Warning Text" xfId="108" xr:uid="{00000000-0005-0000-0000-00006B000000}"/>
    <cellStyle name="Warning Text 2" xfId="109" xr:uid="{00000000-0005-0000-0000-00006C000000}"/>
    <cellStyle name="เครื่องหมายเปอร์เซ็นต์_งวดงานถนนคอนกรีต" xfId="126" xr:uid="{00000000-0005-0000-0000-00007F000000}"/>
    <cellStyle name="เครื่องหมายจุลภาค 2" xfId="111" xr:uid="{00000000-0005-0000-0000-00006E000000}"/>
    <cellStyle name="เครื่องหมายจุลภาค 2 2" xfId="112" xr:uid="{00000000-0005-0000-0000-00006F000000}"/>
    <cellStyle name="เครื่องหมายจุลภาค 2 2 2" xfId="160" xr:uid="{00000000-0005-0000-0000-000070000000}"/>
    <cellStyle name="เครื่องหมายจุลภาค 2 3" xfId="113" xr:uid="{00000000-0005-0000-0000-000071000000}"/>
    <cellStyle name="เครื่องหมายจุลภาค 2 4" xfId="114" xr:uid="{00000000-0005-0000-0000-000072000000}"/>
    <cellStyle name="เครื่องหมายจุลภาค 3" xfId="115" xr:uid="{00000000-0005-0000-0000-000073000000}"/>
    <cellStyle name="เครื่องหมายจุลภาค 3 2" xfId="116" xr:uid="{00000000-0005-0000-0000-000074000000}"/>
    <cellStyle name="เครื่องหมายจุลภาค 4" xfId="117" xr:uid="{00000000-0005-0000-0000-000075000000}"/>
    <cellStyle name="เครื่องหมายจุลภาค_โบสถ์คริสขนาดเล็ก" xfId="121" xr:uid="{00000000-0005-0000-0000-00007A000000}"/>
    <cellStyle name="เครื่องหมายจุลภาค_คำนวณ f ใหม่" xfId="118" xr:uid="{00000000-0005-0000-0000-000076000000}"/>
    <cellStyle name="เครื่องหมายจุลภาค_บ้านพักอุตุนิยมวิทยา(แบบธนารักษ์)" xfId="119" xr:uid="{00000000-0005-0000-0000-000077000000}"/>
    <cellStyle name="เครื่องหมายจุลภาค_บ้านพักอุตุนิยมวิทยา(แบบธนารักษ์) 2" xfId="120" xr:uid="{00000000-0005-0000-0000-000078000000}"/>
    <cellStyle name="เครื่องหมายจุลภาค_บ้านพักอุตุนิยมวิทยา(แบบธนารักษ์) 2 2" xfId="158" xr:uid="{00000000-0005-0000-0000-000079000000}"/>
    <cellStyle name="เครื่องหมายจุลภาค_ปร.4,5 บ้านพักคลังจังหวัด(แบบกรมธนารักษ์)" xfId="122" xr:uid="{00000000-0005-0000-0000-00007B000000}"/>
    <cellStyle name="เครื่องหมายจุลภาค_ปร.4,5 บ้านพักคลังจังหวัด(แบบกรมธนารักษ์) 2" xfId="123" xr:uid="{00000000-0005-0000-0000-00007C000000}"/>
    <cellStyle name="เครื่องหมายจุลภาค_สนง.บังคับคดี" xfId="124" xr:uid="{00000000-0005-0000-0000-00007D000000}"/>
    <cellStyle name="เครื่องหมายจุลภาค_สนง.บังคับคดี 2" xfId="125" xr:uid="{00000000-0005-0000-0000-00007E000000}"/>
    <cellStyle name="เชื่อมโยงหลายมิติ_ประมาณราคากลางบ้านเมืองน่าอยู่" xfId="130" xr:uid="{00000000-0005-0000-0000-000084000000}"/>
    <cellStyle name="เดือน" xfId="135" xr:uid="{00000000-0005-0000-0000-000089000000}"/>
    <cellStyle name="เปอร์เซ็นต์" xfId="149" builtinId="5"/>
    <cellStyle name="แผนงาน" xfId="150" xr:uid="{00000000-0005-0000-0000-00009B000000}"/>
    <cellStyle name="แสดงความก้าวหน้า" xfId="152" xr:uid="{00000000-0005-0000-0000-00009D000000}"/>
    <cellStyle name="แสดงบาร์ชาร์ท" xfId="153" xr:uid="{00000000-0005-0000-0000-00009E000000}"/>
    <cellStyle name="แสดงผลงานรวม" xfId="154" xr:uid="{00000000-0005-0000-0000-00009F000000}"/>
    <cellStyle name="แสดงพื้นที่,ความหนา" xfId="155" xr:uid="{00000000-0005-0000-0000-0000A0000000}"/>
    <cellStyle name="จุลภาค" xfId="110" builtinId="3"/>
    <cellStyle name="จุลภาค 2" xfId="127" xr:uid="{00000000-0005-0000-0000-000080000000}"/>
    <cellStyle name="จุลภาค 3" xfId="128" xr:uid="{00000000-0005-0000-0000-000081000000}"/>
    <cellStyle name="จุลภาค 4" xfId="159" xr:uid="{00000000-0005-0000-0000-000082000000}"/>
    <cellStyle name="ช่อนบาร์ชาร์ท" xfId="129" xr:uid="{00000000-0005-0000-0000-000083000000}"/>
    <cellStyle name="ซ๋อนความก้าวหน้า" xfId="131" xr:uid="{00000000-0005-0000-0000-000085000000}"/>
    <cellStyle name="ซ่อนบาร์ชาร์ท" xfId="132" xr:uid="{00000000-0005-0000-0000-000086000000}"/>
    <cellStyle name="ซ่อนผลงานรวม" xfId="133" xr:uid="{00000000-0005-0000-0000-000087000000}"/>
    <cellStyle name="ซ่อนพื้นที่,ความหนา" xfId="134" xr:uid="{00000000-0005-0000-0000-000088000000}"/>
    <cellStyle name="ตามการเชื่อมโยงหลายมิติ_ประมาณราคากลางบ้านเมืองน่าอยู่" xfId="136" xr:uid="{00000000-0005-0000-0000-00008A000000}"/>
    <cellStyle name="ปกติ" xfId="0" builtinId="0"/>
    <cellStyle name="ปกติ 2" xfId="137" xr:uid="{00000000-0005-0000-0000-00008C000000}"/>
    <cellStyle name="ปกติ 2 2" xfId="138" xr:uid="{00000000-0005-0000-0000-00008D000000}"/>
    <cellStyle name="ปกติ 2 3" xfId="157" xr:uid="{00000000-0005-0000-0000-00008E000000}"/>
    <cellStyle name="ปกติ 3" xfId="139" xr:uid="{00000000-0005-0000-0000-00008F000000}"/>
    <cellStyle name="ปกติ_โบสถ์คริสขนาดเล็ก" xfId="144" xr:uid="{00000000-0005-0000-0000-000095000000}"/>
    <cellStyle name="ปกติ_คำนวณ f ใหม่" xfId="140" xr:uid="{00000000-0005-0000-0000-000090000000}"/>
    <cellStyle name="ปกติ_ซ่อมแซมบ้านพักคลังจังหวัด" xfId="141" xr:uid="{00000000-0005-0000-0000-000091000000}"/>
    <cellStyle name="ปกติ_บ้านพักอุตุนิยมวิทยา(แบบธนารักษ์)" xfId="142" xr:uid="{00000000-0005-0000-0000-000092000000}"/>
    <cellStyle name="ปกติ_บ้านพักอุตุนิยมวิทยา(แบบธนารักษ์) 2" xfId="143" xr:uid="{00000000-0005-0000-0000-000093000000}"/>
    <cellStyle name="ปกติ_บ้านพักอุตุนิยมวิทยา(แบบธนารักษ์) 2 2" xfId="156" xr:uid="{00000000-0005-0000-0000-000094000000}"/>
    <cellStyle name="ปกติ_ปร.4,5 บ้านพักคลังจังหวัด(แบบกรมธนารักษ์)" xfId="145" xr:uid="{00000000-0005-0000-0000-000096000000}"/>
    <cellStyle name="ปกติ_ปร.4,5 บ้านพักคลังจังหวัด(แบบกรมธนารักษ์) 2" xfId="146" xr:uid="{00000000-0005-0000-0000-000097000000}"/>
    <cellStyle name="ปกติ_ปร.4,5 บ้านพักคลังจังหวัด(แบบกรมธนารักษ์) 3" xfId="147" xr:uid="{00000000-0005-0000-0000-000098000000}"/>
    <cellStyle name="ปกติ_หอประชุมตามแบบ100   27" xfId="148" xr:uid="{00000000-0005-0000-0000-000099000000}"/>
    <cellStyle name="วันที่" xfId="151" xr:uid="{00000000-0005-0000-0000-00009C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3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428625</xdr:colOff>
      <xdr:row>1</xdr:row>
      <xdr:rowOff>200025</xdr:rowOff>
    </xdr:from>
    <xdr:to>
      <xdr:col>2</xdr:col>
      <xdr:colOff>438150</xdr:colOff>
      <xdr:row>4</xdr:row>
      <xdr:rowOff>142875</xdr:rowOff>
    </xdr:to>
    <xdr:pic>
      <xdr:nvPicPr>
        <xdr:cNvPr id="101342" name="Picture 1" descr="thaiflag">
          <a:extLst>
            <a:ext uri="{FF2B5EF4-FFF2-40B4-BE49-F238E27FC236}">
              <a16:creationId xmlns:a16="http://schemas.microsoft.com/office/drawing/2014/main" id="{00000000-0008-0000-1100-0000DE8B0100}"/>
            </a:ext>
          </a:extLst>
        </xdr:cNvPr>
        <xdr:cNvPicPr>
          <a:picLocks noChangeAspect="1" noChangeArrowheads="1" noCrop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76275" y="409575"/>
          <a:ext cx="77152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Sathin%202545\&#3592;&#3633;&#3604;&#3595;&#3639;&#3657;&#3629;&#3592;&#3633;&#3604;&#3592;&#3657;&#3634;&#3591;45\Sathin%202544\&#3611;&#3619;&#3632;&#3617;&#3634;&#3603;&#3619;&#3634;&#3588;&#3634;\&#3606;&#3609;&#3609;&#3621;&#3634;&#3604;&#3618;&#3634;&#3591;%20&#3611;&#3637;%2045\&#3606;&#3609;&#3609;%20&#3610;.&#3627;&#3609;&#3629;&#3591;&#3605;&#3619;&#3634;&#3604;&#3605;&#3634;&#3617;&#3656;&#3591;%20&#3629;.&#3621;&#3635;&#3611;&#3621;&#3634;&#3618;&#3617;&#3634;&#3624;(3.200&#3585;&#3617;.)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Sathin%202545\&#3592;&#3633;&#3604;&#3595;&#3639;&#3657;&#3629;&#3592;&#3633;&#3604;&#3592;&#3657;&#3634;&#3591;45\MSOffice\Excel\project41\extimate41\grang\chol0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Sathin%202545\&#3592;&#3633;&#3604;&#3595;&#3639;&#3657;&#3629;&#3592;&#3633;&#3604;&#3592;&#3657;&#3634;&#3591;45\SATHIN\&#3591;&#3634;&#3609;&#3611;&#3619;&#3632;&#3617;&#3634;&#3603;&#3619;&#3634;&#3588;&#3634;\&#3606;&#3609;&#3609;%20CAPE%20%20SEAL\&#3606;.%20&#3610;.&#3609;&#3634;&#3649;&#3614;&#3591;%20&#3617;.10%20&#3629;.&#3609;&#3634;&#3650;&#3614;&#3608;&#3636;&#3660;%205.075%20&#3585;&#3617;.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ปร.5 ใส่ค่าเอง"/>
      <sheetName val="Schedule"/>
      <sheetName val="งานดินตัด-ดินถม-วัสดุคัดเลือก"/>
      <sheetName val="ท่อ - ป้าย"/>
      <sheetName val="งานกรุยทาง-งานผิวจราจร"/>
      <sheetName val="ปร.5"/>
      <sheetName val="ปร.4"/>
      <sheetName val="ข้อมูลขนส่ง"/>
      <sheetName val="ข้อมูลราคาวัสดุ"/>
      <sheetName val="ค่างานต้นทุน"/>
      <sheetName val="ค่าเสื่อมราคา"/>
      <sheetName val="ค่าขนส่ง"/>
      <sheetName val="ค่าขนส่งด้วยรถพ่วง"/>
      <sheetName val="ค่าขนส่งด้วยหกล้อ"/>
      <sheetName val="ROAD_F_factor"/>
      <sheetName val="คิดค่ากำแพงปากท่อ"/>
      <sheetName val="select"/>
      <sheetName val="หักลดเงินค่าขนส่ง"/>
      <sheetName val="Module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>
        <row r="91">
          <cell r="H91">
            <v>11.89</v>
          </cell>
        </row>
        <row r="109">
          <cell r="H109">
            <v>44.08</v>
          </cell>
        </row>
        <row r="136">
          <cell r="H136">
            <v>600</v>
          </cell>
        </row>
        <row r="144">
          <cell r="H144">
            <v>920</v>
          </cell>
        </row>
        <row r="152">
          <cell r="H152">
            <v>1330</v>
          </cell>
        </row>
        <row r="160">
          <cell r="H160">
            <v>1990</v>
          </cell>
        </row>
        <row r="168">
          <cell r="H168">
            <v>2640</v>
          </cell>
        </row>
        <row r="237">
          <cell r="H237">
            <v>1950</v>
          </cell>
        </row>
        <row r="242">
          <cell r="H242">
            <v>1390</v>
          </cell>
        </row>
        <row r="247">
          <cell r="H247">
            <v>1390</v>
          </cell>
        </row>
        <row r="252">
          <cell r="H252">
            <v>1550</v>
          </cell>
        </row>
        <row r="257">
          <cell r="H257">
            <v>2270</v>
          </cell>
        </row>
        <row r="283">
          <cell r="H283">
            <v>2220</v>
          </cell>
        </row>
        <row r="288">
          <cell r="H288">
            <v>4360</v>
          </cell>
        </row>
        <row r="293">
          <cell r="H293">
            <v>5440</v>
          </cell>
        </row>
        <row r="298">
          <cell r="H298">
            <v>1870</v>
          </cell>
        </row>
        <row r="303">
          <cell r="H303">
            <v>2350</v>
          </cell>
        </row>
        <row r="308">
          <cell r="H308">
            <v>4480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สรุป"/>
      <sheetName val="bq"/>
      <sheetName val="ชี้แจงราคา cape seal"/>
      <sheetName val="uc1"/>
      <sheetName val="select"/>
      <sheetName val="สรุปประเมิน"/>
      <sheetName val="งานที่เหลือ"/>
      <sheetName val="ปรับลดงาน"/>
      <sheetName val="ประเมิน"/>
      <sheetName val="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ปร.5 ใส่ค่าเอง"/>
      <sheetName val="ปร.5"/>
      <sheetName val="ปร.4"/>
      <sheetName val="ข้อมูลขนส่ง"/>
      <sheetName val="ข้อมูลราคาวัสดุ"/>
      <sheetName val="ค่างานต้นทุน"/>
      <sheetName val="ค่าเสื่อมราคา"/>
      <sheetName val="ค่าขนส่ง"/>
      <sheetName val="ค่าขนส่งด้วยรถพ่วง"/>
      <sheetName val="ค่าขนส่งด้วยหกล้อ"/>
      <sheetName val="ROAD_F_factor"/>
      <sheetName val="คิดค่ากำแพงปากท่อ"/>
      <sheetName val="select"/>
      <sheetName val="หักลดเงินค่าขนส่ง"/>
      <sheetName val="Module3"/>
    </sheetNames>
    <sheetDataSet>
      <sheetData sheetId="0" refreshError="1"/>
      <sheetData sheetId="1" refreshError="1"/>
      <sheetData sheetId="2" refreshError="1"/>
      <sheetData sheetId="3" refreshError="1">
        <row r="2">
          <cell r="B2">
            <v>1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theme/theme1.xml><?xml version="1.0" encoding="utf-8"?>
<a:theme xmlns:a="http://schemas.openxmlformats.org/drawingml/2006/main" name="ธีม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7.bin"/><Relationship Id="rId1" Type="http://schemas.openxmlformats.org/officeDocument/2006/relationships/hyperlink" Target="http://www.yotathai.net/" TargetMode="Externa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35"/>
  <sheetViews>
    <sheetView view="pageBreakPreview" topLeftCell="A10" zoomScaleNormal="100" zoomScaleSheetLayoutView="100" workbookViewId="0">
      <selection activeCell="E6" sqref="E6"/>
    </sheetView>
  </sheetViews>
  <sheetFormatPr defaultRowHeight="24"/>
  <cols>
    <col min="1" max="1" width="7.42578125" style="339" customWidth="1"/>
    <col min="2" max="2" width="18.28515625" style="339" customWidth="1"/>
    <col min="3" max="3" width="34.7109375" style="339" customWidth="1"/>
    <col min="4" max="4" width="23.5703125" style="339" customWidth="1"/>
    <col min="5" max="5" width="29.42578125" style="339" customWidth="1"/>
    <col min="6" max="256" width="9.140625" style="339"/>
    <col min="257" max="257" width="7.42578125" style="339" customWidth="1"/>
    <col min="258" max="258" width="18.28515625" style="339" customWidth="1"/>
    <col min="259" max="259" width="46.5703125" style="339" customWidth="1"/>
    <col min="260" max="260" width="20.5703125" style="339" customWidth="1"/>
    <col min="261" max="261" width="25.140625" style="339" customWidth="1"/>
    <col min="262" max="512" width="9.140625" style="339"/>
    <col min="513" max="513" width="7.42578125" style="339" customWidth="1"/>
    <col min="514" max="514" width="18.28515625" style="339" customWidth="1"/>
    <col min="515" max="515" width="46.5703125" style="339" customWidth="1"/>
    <col min="516" max="516" width="20.5703125" style="339" customWidth="1"/>
    <col min="517" max="517" width="25.140625" style="339" customWidth="1"/>
    <col min="518" max="768" width="9.140625" style="339"/>
    <col min="769" max="769" width="7.42578125" style="339" customWidth="1"/>
    <col min="770" max="770" width="18.28515625" style="339" customWidth="1"/>
    <col min="771" max="771" width="46.5703125" style="339" customWidth="1"/>
    <col min="772" max="772" width="20.5703125" style="339" customWidth="1"/>
    <col min="773" max="773" width="25.140625" style="339" customWidth="1"/>
    <col min="774" max="1024" width="9.140625" style="339"/>
    <col min="1025" max="1025" width="7.42578125" style="339" customWidth="1"/>
    <col min="1026" max="1026" width="18.28515625" style="339" customWidth="1"/>
    <col min="1027" max="1027" width="46.5703125" style="339" customWidth="1"/>
    <col min="1028" max="1028" width="20.5703125" style="339" customWidth="1"/>
    <col min="1029" max="1029" width="25.140625" style="339" customWidth="1"/>
    <col min="1030" max="1280" width="9.140625" style="339"/>
    <col min="1281" max="1281" width="7.42578125" style="339" customWidth="1"/>
    <col min="1282" max="1282" width="18.28515625" style="339" customWidth="1"/>
    <col min="1283" max="1283" width="46.5703125" style="339" customWidth="1"/>
    <col min="1284" max="1284" width="20.5703125" style="339" customWidth="1"/>
    <col min="1285" max="1285" width="25.140625" style="339" customWidth="1"/>
    <col min="1286" max="1536" width="9.140625" style="339"/>
    <col min="1537" max="1537" width="7.42578125" style="339" customWidth="1"/>
    <col min="1538" max="1538" width="18.28515625" style="339" customWidth="1"/>
    <col min="1539" max="1539" width="46.5703125" style="339" customWidth="1"/>
    <col min="1540" max="1540" width="20.5703125" style="339" customWidth="1"/>
    <col min="1541" max="1541" width="25.140625" style="339" customWidth="1"/>
    <col min="1542" max="1792" width="9.140625" style="339"/>
    <col min="1793" max="1793" width="7.42578125" style="339" customWidth="1"/>
    <col min="1794" max="1794" width="18.28515625" style="339" customWidth="1"/>
    <col min="1795" max="1795" width="46.5703125" style="339" customWidth="1"/>
    <col min="1796" max="1796" width="20.5703125" style="339" customWidth="1"/>
    <col min="1797" max="1797" width="25.140625" style="339" customWidth="1"/>
    <col min="1798" max="2048" width="9.140625" style="339"/>
    <col min="2049" max="2049" width="7.42578125" style="339" customWidth="1"/>
    <col min="2050" max="2050" width="18.28515625" style="339" customWidth="1"/>
    <col min="2051" max="2051" width="46.5703125" style="339" customWidth="1"/>
    <col min="2052" max="2052" width="20.5703125" style="339" customWidth="1"/>
    <col min="2053" max="2053" width="25.140625" style="339" customWidth="1"/>
    <col min="2054" max="2304" width="9.140625" style="339"/>
    <col min="2305" max="2305" width="7.42578125" style="339" customWidth="1"/>
    <col min="2306" max="2306" width="18.28515625" style="339" customWidth="1"/>
    <col min="2307" max="2307" width="46.5703125" style="339" customWidth="1"/>
    <col min="2308" max="2308" width="20.5703125" style="339" customWidth="1"/>
    <col min="2309" max="2309" width="25.140625" style="339" customWidth="1"/>
    <col min="2310" max="2560" width="9.140625" style="339"/>
    <col min="2561" max="2561" width="7.42578125" style="339" customWidth="1"/>
    <col min="2562" max="2562" width="18.28515625" style="339" customWidth="1"/>
    <col min="2563" max="2563" width="46.5703125" style="339" customWidth="1"/>
    <col min="2564" max="2564" width="20.5703125" style="339" customWidth="1"/>
    <col min="2565" max="2565" width="25.140625" style="339" customWidth="1"/>
    <col min="2566" max="2816" width="9.140625" style="339"/>
    <col min="2817" max="2817" width="7.42578125" style="339" customWidth="1"/>
    <col min="2818" max="2818" width="18.28515625" style="339" customWidth="1"/>
    <col min="2819" max="2819" width="46.5703125" style="339" customWidth="1"/>
    <col min="2820" max="2820" width="20.5703125" style="339" customWidth="1"/>
    <col min="2821" max="2821" width="25.140625" style="339" customWidth="1"/>
    <col min="2822" max="3072" width="9.140625" style="339"/>
    <col min="3073" max="3073" width="7.42578125" style="339" customWidth="1"/>
    <col min="3074" max="3074" width="18.28515625" style="339" customWidth="1"/>
    <col min="3075" max="3075" width="46.5703125" style="339" customWidth="1"/>
    <col min="3076" max="3076" width="20.5703125" style="339" customWidth="1"/>
    <col min="3077" max="3077" width="25.140625" style="339" customWidth="1"/>
    <col min="3078" max="3328" width="9.140625" style="339"/>
    <col min="3329" max="3329" width="7.42578125" style="339" customWidth="1"/>
    <col min="3330" max="3330" width="18.28515625" style="339" customWidth="1"/>
    <col min="3331" max="3331" width="46.5703125" style="339" customWidth="1"/>
    <col min="3332" max="3332" width="20.5703125" style="339" customWidth="1"/>
    <col min="3333" max="3333" width="25.140625" style="339" customWidth="1"/>
    <col min="3334" max="3584" width="9.140625" style="339"/>
    <col min="3585" max="3585" width="7.42578125" style="339" customWidth="1"/>
    <col min="3586" max="3586" width="18.28515625" style="339" customWidth="1"/>
    <col min="3587" max="3587" width="46.5703125" style="339" customWidth="1"/>
    <col min="3588" max="3588" width="20.5703125" style="339" customWidth="1"/>
    <col min="3589" max="3589" width="25.140625" style="339" customWidth="1"/>
    <col min="3590" max="3840" width="9.140625" style="339"/>
    <col min="3841" max="3841" width="7.42578125" style="339" customWidth="1"/>
    <col min="3842" max="3842" width="18.28515625" style="339" customWidth="1"/>
    <col min="3843" max="3843" width="46.5703125" style="339" customWidth="1"/>
    <col min="3844" max="3844" width="20.5703125" style="339" customWidth="1"/>
    <col min="3845" max="3845" width="25.140625" style="339" customWidth="1"/>
    <col min="3846" max="4096" width="9.140625" style="339"/>
    <col min="4097" max="4097" width="7.42578125" style="339" customWidth="1"/>
    <col min="4098" max="4098" width="18.28515625" style="339" customWidth="1"/>
    <col min="4099" max="4099" width="46.5703125" style="339" customWidth="1"/>
    <col min="4100" max="4100" width="20.5703125" style="339" customWidth="1"/>
    <col min="4101" max="4101" width="25.140625" style="339" customWidth="1"/>
    <col min="4102" max="4352" width="9.140625" style="339"/>
    <col min="4353" max="4353" width="7.42578125" style="339" customWidth="1"/>
    <col min="4354" max="4354" width="18.28515625" style="339" customWidth="1"/>
    <col min="4355" max="4355" width="46.5703125" style="339" customWidth="1"/>
    <col min="4356" max="4356" width="20.5703125" style="339" customWidth="1"/>
    <col min="4357" max="4357" width="25.140625" style="339" customWidth="1"/>
    <col min="4358" max="4608" width="9.140625" style="339"/>
    <col min="4609" max="4609" width="7.42578125" style="339" customWidth="1"/>
    <col min="4610" max="4610" width="18.28515625" style="339" customWidth="1"/>
    <col min="4611" max="4611" width="46.5703125" style="339" customWidth="1"/>
    <col min="4612" max="4612" width="20.5703125" style="339" customWidth="1"/>
    <col min="4613" max="4613" width="25.140625" style="339" customWidth="1"/>
    <col min="4614" max="4864" width="9.140625" style="339"/>
    <col min="4865" max="4865" width="7.42578125" style="339" customWidth="1"/>
    <col min="4866" max="4866" width="18.28515625" style="339" customWidth="1"/>
    <col min="4867" max="4867" width="46.5703125" style="339" customWidth="1"/>
    <col min="4868" max="4868" width="20.5703125" style="339" customWidth="1"/>
    <col min="4869" max="4869" width="25.140625" style="339" customWidth="1"/>
    <col min="4870" max="5120" width="9.140625" style="339"/>
    <col min="5121" max="5121" width="7.42578125" style="339" customWidth="1"/>
    <col min="5122" max="5122" width="18.28515625" style="339" customWidth="1"/>
    <col min="5123" max="5123" width="46.5703125" style="339" customWidth="1"/>
    <col min="5124" max="5124" width="20.5703125" style="339" customWidth="1"/>
    <col min="5125" max="5125" width="25.140625" style="339" customWidth="1"/>
    <col min="5126" max="5376" width="9.140625" style="339"/>
    <col min="5377" max="5377" width="7.42578125" style="339" customWidth="1"/>
    <col min="5378" max="5378" width="18.28515625" style="339" customWidth="1"/>
    <col min="5379" max="5379" width="46.5703125" style="339" customWidth="1"/>
    <col min="5380" max="5380" width="20.5703125" style="339" customWidth="1"/>
    <col min="5381" max="5381" width="25.140625" style="339" customWidth="1"/>
    <col min="5382" max="5632" width="9.140625" style="339"/>
    <col min="5633" max="5633" width="7.42578125" style="339" customWidth="1"/>
    <col min="5634" max="5634" width="18.28515625" style="339" customWidth="1"/>
    <col min="5635" max="5635" width="46.5703125" style="339" customWidth="1"/>
    <col min="5636" max="5636" width="20.5703125" style="339" customWidth="1"/>
    <col min="5637" max="5637" width="25.140625" style="339" customWidth="1"/>
    <col min="5638" max="5888" width="9.140625" style="339"/>
    <col min="5889" max="5889" width="7.42578125" style="339" customWidth="1"/>
    <col min="5890" max="5890" width="18.28515625" style="339" customWidth="1"/>
    <col min="5891" max="5891" width="46.5703125" style="339" customWidth="1"/>
    <col min="5892" max="5892" width="20.5703125" style="339" customWidth="1"/>
    <col min="5893" max="5893" width="25.140625" style="339" customWidth="1"/>
    <col min="5894" max="6144" width="9.140625" style="339"/>
    <col min="6145" max="6145" width="7.42578125" style="339" customWidth="1"/>
    <col min="6146" max="6146" width="18.28515625" style="339" customWidth="1"/>
    <col min="6147" max="6147" width="46.5703125" style="339" customWidth="1"/>
    <col min="6148" max="6148" width="20.5703125" style="339" customWidth="1"/>
    <col min="6149" max="6149" width="25.140625" style="339" customWidth="1"/>
    <col min="6150" max="6400" width="9.140625" style="339"/>
    <col min="6401" max="6401" width="7.42578125" style="339" customWidth="1"/>
    <col min="6402" max="6402" width="18.28515625" style="339" customWidth="1"/>
    <col min="6403" max="6403" width="46.5703125" style="339" customWidth="1"/>
    <col min="6404" max="6404" width="20.5703125" style="339" customWidth="1"/>
    <col min="6405" max="6405" width="25.140625" style="339" customWidth="1"/>
    <col min="6406" max="6656" width="9.140625" style="339"/>
    <col min="6657" max="6657" width="7.42578125" style="339" customWidth="1"/>
    <col min="6658" max="6658" width="18.28515625" style="339" customWidth="1"/>
    <col min="6659" max="6659" width="46.5703125" style="339" customWidth="1"/>
    <col min="6660" max="6660" width="20.5703125" style="339" customWidth="1"/>
    <col min="6661" max="6661" width="25.140625" style="339" customWidth="1"/>
    <col min="6662" max="6912" width="9.140625" style="339"/>
    <col min="6913" max="6913" width="7.42578125" style="339" customWidth="1"/>
    <col min="6914" max="6914" width="18.28515625" style="339" customWidth="1"/>
    <col min="6915" max="6915" width="46.5703125" style="339" customWidth="1"/>
    <col min="6916" max="6916" width="20.5703125" style="339" customWidth="1"/>
    <col min="6917" max="6917" width="25.140625" style="339" customWidth="1"/>
    <col min="6918" max="7168" width="9.140625" style="339"/>
    <col min="7169" max="7169" width="7.42578125" style="339" customWidth="1"/>
    <col min="7170" max="7170" width="18.28515625" style="339" customWidth="1"/>
    <col min="7171" max="7171" width="46.5703125" style="339" customWidth="1"/>
    <col min="7172" max="7172" width="20.5703125" style="339" customWidth="1"/>
    <col min="7173" max="7173" width="25.140625" style="339" customWidth="1"/>
    <col min="7174" max="7424" width="9.140625" style="339"/>
    <col min="7425" max="7425" width="7.42578125" style="339" customWidth="1"/>
    <col min="7426" max="7426" width="18.28515625" style="339" customWidth="1"/>
    <col min="7427" max="7427" width="46.5703125" style="339" customWidth="1"/>
    <col min="7428" max="7428" width="20.5703125" style="339" customWidth="1"/>
    <col min="7429" max="7429" width="25.140625" style="339" customWidth="1"/>
    <col min="7430" max="7680" width="9.140625" style="339"/>
    <col min="7681" max="7681" width="7.42578125" style="339" customWidth="1"/>
    <col min="7682" max="7682" width="18.28515625" style="339" customWidth="1"/>
    <col min="7683" max="7683" width="46.5703125" style="339" customWidth="1"/>
    <col min="7684" max="7684" width="20.5703125" style="339" customWidth="1"/>
    <col min="7685" max="7685" width="25.140625" style="339" customWidth="1"/>
    <col min="7686" max="7936" width="9.140625" style="339"/>
    <col min="7937" max="7937" width="7.42578125" style="339" customWidth="1"/>
    <col min="7938" max="7938" width="18.28515625" style="339" customWidth="1"/>
    <col min="7939" max="7939" width="46.5703125" style="339" customWidth="1"/>
    <col min="7940" max="7940" width="20.5703125" style="339" customWidth="1"/>
    <col min="7941" max="7941" width="25.140625" style="339" customWidth="1"/>
    <col min="7942" max="8192" width="9.140625" style="339"/>
    <col min="8193" max="8193" width="7.42578125" style="339" customWidth="1"/>
    <col min="8194" max="8194" width="18.28515625" style="339" customWidth="1"/>
    <col min="8195" max="8195" width="46.5703125" style="339" customWidth="1"/>
    <col min="8196" max="8196" width="20.5703125" style="339" customWidth="1"/>
    <col min="8197" max="8197" width="25.140625" style="339" customWidth="1"/>
    <col min="8198" max="8448" width="9.140625" style="339"/>
    <col min="8449" max="8449" width="7.42578125" style="339" customWidth="1"/>
    <col min="8450" max="8450" width="18.28515625" style="339" customWidth="1"/>
    <col min="8451" max="8451" width="46.5703125" style="339" customWidth="1"/>
    <col min="8452" max="8452" width="20.5703125" style="339" customWidth="1"/>
    <col min="8453" max="8453" width="25.140625" style="339" customWidth="1"/>
    <col min="8454" max="8704" width="9.140625" style="339"/>
    <col min="8705" max="8705" width="7.42578125" style="339" customWidth="1"/>
    <col min="8706" max="8706" width="18.28515625" style="339" customWidth="1"/>
    <col min="8707" max="8707" width="46.5703125" style="339" customWidth="1"/>
    <col min="8708" max="8708" width="20.5703125" style="339" customWidth="1"/>
    <col min="8709" max="8709" width="25.140625" style="339" customWidth="1"/>
    <col min="8710" max="8960" width="9.140625" style="339"/>
    <col min="8961" max="8961" width="7.42578125" style="339" customWidth="1"/>
    <col min="8962" max="8962" width="18.28515625" style="339" customWidth="1"/>
    <col min="8963" max="8963" width="46.5703125" style="339" customWidth="1"/>
    <col min="8964" max="8964" width="20.5703125" style="339" customWidth="1"/>
    <col min="8965" max="8965" width="25.140625" style="339" customWidth="1"/>
    <col min="8966" max="9216" width="9.140625" style="339"/>
    <col min="9217" max="9217" width="7.42578125" style="339" customWidth="1"/>
    <col min="9218" max="9218" width="18.28515625" style="339" customWidth="1"/>
    <col min="9219" max="9219" width="46.5703125" style="339" customWidth="1"/>
    <col min="9220" max="9220" width="20.5703125" style="339" customWidth="1"/>
    <col min="9221" max="9221" width="25.140625" style="339" customWidth="1"/>
    <col min="9222" max="9472" width="9.140625" style="339"/>
    <col min="9473" max="9473" width="7.42578125" style="339" customWidth="1"/>
    <col min="9474" max="9474" width="18.28515625" style="339" customWidth="1"/>
    <col min="9475" max="9475" width="46.5703125" style="339" customWidth="1"/>
    <col min="9476" max="9476" width="20.5703125" style="339" customWidth="1"/>
    <col min="9477" max="9477" width="25.140625" style="339" customWidth="1"/>
    <col min="9478" max="9728" width="9.140625" style="339"/>
    <col min="9729" max="9729" width="7.42578125" style="339" customWidth="1"/>
    <col min="9730" max="9730" width="18.28515625" style="339" customWidth="1"/>
    <col min="9731" max="9731" width="46.5703125" style="339" customWidth="1"/>
    <col min="9732" max="9732" width="20.5703125" style="339" customWidth="1"/>
    <col min="9733" max="9733" width="25.140625" style="339" customWidth="1"/>
    <col min="9734" max="9984" width="9.140625" style="339"/>
    <col min="9985" max="9985" width="7.42578125" style="339" customWidth="1"/>
    <col min="9986" max="9986" width="18.28515625" style="339" customWidth="1"/>
    <col min="9987" max="9987" width="46.5703125" style="339" customWidth="1"/>
    <col min="9988" max="9988" width="20.5703125" style="339" customWidth="1"/>
    <col min="9989" max="9989" width="25.140625" style="339" customWidth="1"/>
    <col min="9990" max="10240" width="9.140625" style="339"/>
    <col min="10241" max="10241" width="7.42578125" style="339" customWidth="1"/>
    <col min="10242" max="10242" width="18.28515625" style="339" customWidth="1"/>
    <col min="10243" max="10243" width="46.5703125" style="339" customWidth="1"/>
    <col min="10244" max="10244" width="20.5703125" style="339" customWidth="1"/>
    <col min="10245" max="10245" width="25.140625" style="339" customWidth="1"/>
    <col min="10246" max="10496" width="9.140625" style="339"/>
    <col min="10497" max="10497" width="7.42578125" style="339" customWidth="1"/>
    <col min="10498" max="10498" width="18.28515625" style="339" customWidth="1"/>
    <col min="10499" max="10499" width="46.5703125" style="339" customWidth="1"/>
    <col min="10500" max="10500" width="20.5703125" style="339" customWidth="1"/>
    <col min="10501" max="10501" width="25.140625" style="339" customWidth="1"/>
    <col min="10502" max="10752" width="9.140625" style="339"/>
    <col min="10753" max="10753" width="7.42578125" style="339" customWidth="1"/>
    <col min="10754" max="10754" width="18.28515625" style="339" customWidth="1"/>
    <col min="10755" max="10755" width="46.5703125" style="339" customWidth="1"/>
    <col min="10756" max="10756" width="20.5703125" style="339" customWidth="1"/>
    <col min="10757" max="10757" width="25.140625" style="339" customWidth="1"/>
    <col min="10758" max="11008" width="9.140625" style="339"/>
    <col min="11009" max="11009" width="7.42578125" style="339" customWidth="1"/>
    <col min="11010" max="11010" width="18.28515625" style="339" customWidth="1"/>
    <col min="11011" max="11011" width="46.5703125" style="339" customWidth="1"/>
    <col min="11012" max="11012" width="20.5703125" style="339" customWidth="1"/>
    <col min="11013" max="11013" width="25.140625" style="339" customWidth="1"/>
    <col min="11014" max="11264" width="9.140625" style="339"/>
    <col min="11265" max="11265" width="7.42578125" style="339" customWidth="1"/>
    <col min="11266" max="11266" width="18.28515625" style="339" customWidth="1"/>
    <col min="11267" max="11267" width="46.5703125" style="339" customWidth="1"/>
    <col min="11268" max="11268" width="20.5703125" style="339" customWidth="1"/>
    <col min="11269" max="11269" width="25.140625" style="339" customWidth="1"/>
    <col min="11270" max="11520" width="9.140625" style="339"/>
    <col min="11521" max="11521" width="7.42578125" style="339" customWidth="1"/>
    <col min="11522" max="11522" width="18.28515625" style="339" customWidth="1"/>
    <col min="11523" max="11523" width="46.5703125" style="339" customWidth="1"/>
    <col min="11524" max="11524" width="20.5703125" style="339" customWidth="1"/>
    <col min="11525" max="11525" width="25.140625" style="339" customWidth="1"/>
    <col min="11526" max="11776" width="9.140625" style="339"/>
    <col min="11777" max="11777" width="7.42578125" style="339" customWidth="1"/>
    <col min="11778" max="11778" width="18.28515625" style="339" customWidth="1"/>
    <col min="11779" max="11779" width="46.5703125" style="339" customWidth="1"/>
    <col min="11780" max="11780" width="20.5703125" style="339" customWidth="1"/>
    <col min="11781" max="11781" width="25.140625" style="339" customWidth="1"/>
    <col min="11782" max="12032" width="9.140625" style="339"/>
    <col min="12033" max="12033" width="7.42578125" style="339" customWidth="1"/>
    <col min="12034" max="12034" width="18.28515625" style="339" customWidth="1"/>
    <col min="12035" max="12035" width="46.5703125" style="339" customWidth="1"/>
    <col min="12036" max="12036" width="20.5703125" style="339" customWidth="1"/>
    <col min="12037" max="12037" width="25.140625" style="339" customWidth="1"/>
    <col min="12038" max="12288" width="9.140625" style="339"/>
    <col min="12289" max="12289" width="7.42578125" style="339" customWidth="1"/>
    <col min="12290" max="12290" width="18.28515625" style="339" customWidth="1"/>
    <col min="12291" max="12291" width="46.5703125" style="339" customWidth="1"/>
    <col min="12292" max="12292" width="20.5703125" style="339" customWidth="1"/>
    <col min="12293" max="12293" width="25.140625" style="339" customWidth="1"/>
    <col min="12294" max="12544" width="9.140625" style="339"/>
    <col min="12545" max="12545" width="7.42578125" style="339" customWidth="1"/>
    <col min="12546" max="12546" width="18.28515625" style="339" customWidth="1"/>
    <col min="12547" max="12547" width="46.5703125" style="339" customWidth="1"/>
    <col min="12548" max="12548" width="20.5703125" style="339" customWidth="1"/>
    <col min="12549" max="12549" width="25.140625" style="339" customWidth="1"/>
    <col min="12550" max="12800" width="9.140625" style="339"/>
    <col min="12801" max="12801" width="7.42578125" style="339" customWidth="1"/>
    <col min="12802" max="12802" width="18.28515625" style="339" customWidth="1"/>
    <col min="12803" max="12803" width="46.5703125" style="339" customWidth="1"/>
    <col min="12804" max="12804" width="20.5703125" style="339" customWidth="1"/>
    <col min="12805" max="12805" width="25.140625" style="339" customWidth="1"/>
    <col min="12806" max="13056" width="9.140625" style="339"/>
    <col min="13057" max="13057" width="7.42578125" style="339" customWidth="1"/>
    <col min="13058" max="13058" width="18.28515625" style="339" customWidth="1"/>
    <col min="13059" max="13059" width="46.5703125" style="339" customWidth="1"/>
    <col min="13060" max="13060" width="20.5703125" style="339" customWidth="1"/>
    <col min="13061" max="13061" width="25.140625" style="339" customWidth="1"/>
    <col min="13062" max="13312" width="9.140625" style="339"/>
    <col min="13313" max="13313" width="7.42578125" style="339" customWidth="1"/>
    <col min="13314" max="13314" width="18.28515625" style="339" customWidth="1"/>
    <col min="13315" max="13315" width="46.5703125" style="339" customWidth="1"/>
    <col min="13316" max="13316" width="20.5703125" style="339" customWidth="1"/>
    <col min="13317" max="13317" width="25.140625" style="339" customWidth="1"/>
    <col min="13318" max="13568" width="9.140625" style="339"/>
    <col min="13569" max="13569" width="7.42578125" style="339" customWidth="1"/>
    <col min="13570" max="13570" width="18.28515625" style="339" customWidth="1"/>
    <col min="13571" max="13571" width="46.5703125" style="339" customWidth="1"/>
    <col min="13572" max="13572" width="20.5703125" style="339" customWidth="1"/>
    <col min="13573" max="13573" width="25.140625" style="339" customWidth="1"/>
    <col min="13574" max="13824" width="9.140625" style="339"/>
    <col min="13825" max="13825" width="7.42578125" style="339" customWidth="1"/>
    <col min="13826" max="13826" width="18.28515625" style="339" customWidth="1"/>
    <col min="13827" max="13827" width="46.5703125" style="339" customWidth="1"/>
    <col min="13828" max="13828" width="20.5703125" style="339" customWidth="1"/>
    <col min="13829" max="13829" width="25.140625" style="339" customWidth="1"/>
    <col min="13830" max="14080" width="9.140625" style="339"/>
    <col min="14081" max="14081" width="7.42578125" style="339" customWidth="1"/>
    <col min="14082" max="14082" width="18.28515625" style="339" customWidth="1"/>
    <col min="14083" max="14083" width="46.5703125" style="339" customWidth="1"/>
    <col min="14084" max="14084" width="20.5703125" style="339" customWidth="1"/>
    <col min="14085" max="14085" width="25.140625" style="339" customWidth="1"/>
    <col min="14086" max="14336" width="9.140625" style="339"/>
    <col min="14337" max="14337" width="7.42578125" style="339" customWidth="1"/>
    <col min="14338" max="14338" width="18.28515625" style="339" customWidth="1"/>
    <col min="14339" max="14339" width="46.5703125" style="339" customWidth="1"/>
    <col min="14340" max="14340" width="20.5703125" style="339" customWidth="1"/>
    <col min="14341" max="14341" width="25.140625" style="339" customWidth="1"/>
    <col min="14342" max="14592" width="9.140625" style="339"/>
    <col min="14593" max="14593" width="7.42578125" style="339" customWidth="1"/>
    <col min="14594" max="14594" width="18.28515625" style="339" customWidth="1"/>
    <col min="14595" max="14595" width="46.5703125" style="339" customWidth="1"/>
    <col min="14596" max="14596" width="20.5703125" style="339" customWidth="1"/>
    <col min="14597" max="14597" width="25.140625" style="339" customWidth="1"/>
    <col min="14598" max="14848" width="9.140625" style="339"/>
    <col min="14849" max="14849" width="7.42578125" style="339" customWidth="1"/>
    <col min="14850" max="14850" width="18.28515625" style="339" customWidth="1"/>
    <col min="14851" max="14851" width="46.5703125" style="339" customWidth="1"/>
    <col min="14852" max="14852" width="20.5703125" style="339" customWidth="1"/>
    <col min="14853" max="14853" width="25.140625" style="339" customWidth="1"/>
    <col min="14854" max="15104" width="9.140625" style="339"/>
    <col min="15105" max="15105" width="7.42578125" style="339" customWidth="1"/>
    <col min="15106" max="15106" width="18.28515625" style="339" customWidth="1"/>
    <col min="15107" max="15107" width="46.5703125" style="339" customWidth="1"/>
    <col min="15108" max="15108" width="20.5703125" style="339" customWidth="1"/>
    <col min="15109" max="15109" width="25.140625" style="339" customWidth="1"/>
    <col min="15110" max="15360" width="9.140625" style="339"/>
    <col min="15361" max="15361" width="7.42578125" style="339" customWidth="1"/>
    <col min="15362" max="15362" width="18.28515625" style="339" customWidth="1"/>
    <col min="15363" max="15363" width="46.5703125" style="339" customWidth="1"/>
    <col min="15364" max="15364" width="20.5703125" style="339" customWidth="1"/>
    <col min="15365" max="15365" width="25.140625" style="339" customWidth="1"/>
    <col min="15366" max="15616" width="9.140625" style="339"/>
    <col min="15617" max="15617" width="7.42578125" style="339" customWidth="1"/>
    <col min="15618" max="15618" width="18.28515625" style="339" customWidth="1"/>
    <col min="15619" max="15619" width="46.5703125" style="339" customWidth="1"/>
    <col min="15620" max="15620" width="20.5703125" style="339" customWidth="1"/>
    <col min="15621" max="15621" width="25.140625" style="339" customWidth="1"/>
    <col min="15622" max="15872" width="9.140625" style="339"/>
    <col min="15873" max="15873" width="7.42578125" style="339" customWidth="1"/>
    <col min="15874" max="15874" width="18.28515625" style="339" customWidth="1"/>
    <col min="15875" max="15875" width="46.5703125" style="339" customWidth="1"/>
    <col min="15876" max="15876" width="20.5703125" style="339" customWidth="1"/>
    <col min="15877" max="15877" width="25.140625" style="339" customWidth="1"/>
    <col min="15878" max="16128" width="9.140625" style="339"/>
    <col min="16129" max="16129" width="7.42578125" style="339" customWidth="1"/>
    <col min="16130" max="16130" width="18.28515625" style="339" customWidth="1"/>
    <col min="16131" max="16131" width="46.5703125" style="339" customWidth="1"/>
    <col min="16132" max="16132" width="20.5703125" style="339" customWidth="1"/>
    <col min="16133" max="16133" width="25.140625" style="339" customWidth="1"/>
    <col min="16134" max="16384" width="9.140625" style="339"/>
  </cols>
  <sheetData>
    <row r="1" spans="1:8">
      <c r="A1" s="401" t="s">
        <v>550</v>
      </c>
      <c r="B1" s="401"/>
      <c r="C1" s="401"/>
      <c r="D1" s="401"/>
      <c r="E1" s="401"/>
    </row>
    <row r="2" spans="1:8">
      <c r="A2" s="402" t="s">
        <v>377</v>
      </c>
      <c r="B2" s="402"/>
      <c r="C2" s="402"/>
      <c r="D2" s="402"/>
      <c r="E2" s="402"/>
    </row>
    <row r="3" spans="1:8">
      <c r="A3" s="403" t="s">
        <v>348</v>
      </c>
      <c r="B3" s="403"/>
      <c r="C3" s="400" t="s">
        <v>542</v>
      </c>
      <c r="D3" s="400"/>
      <c r="E3" s="400"/>
      <c r="F3" s="340"/>
      <c r="G3" s="340"/>
      <c r="H3" s="340"/>
    </row>
    <row r="4" spans="1:8">
      <c r="A4" s="404" t="s">
        <v>313</v>
      </c>
      <c r="B4" s="404"/>
      <c r="C4" s="400" t="s">
        <v>533</v>
      </c>
      <c r="D4" s="400"/>
      <c r="E4" s="400"/>
    </row>
    <row r="5" spans="1:8">
      <c r="A5" s="403" t="s">
        <v>350</v>
      </c>
      <c r="B5" s="403"/>
      <c r="C5" s="400" t="s">
        <v>532</v>
      </c>
      <c r="D5" s="400"/>
      <c r="E5" s="341"/>
    </row>
    <row r="6" spans="1:8">
      <c r="A6" s="399" t="s">
        <v>372</v>
      </c>
      <c r="B6" s="399"/>
      <c r="C6" s="400" t="s">
        <v>520</v>
      </c>
      <c r="D6" s="400"/>
      <c r="E6" s="341"/>
    </row>
    <row r="7" spans="1:8">
      <c r="A7" s="399" t="s">
        <v>379</v>
      </c>
      <c r="B7" s="399"/>
      <c r="C7" s="341" t="s">
        <v>538</v>
      </c>
      <c r="D7" s="342"/>
      <c r="E7" s="340"/>
    </row>
    <row r="8" spans="1:8" ht="21" customHeight="1" thickBot="1">
      <c r="A8" s="343"/>
      <c r="B8" s="343"/>
      <c r="C8" s="343"/>
      <c r="D8" s="343"/>
      <c r="E8" s="344" t="s">
        <v>344</v>
      </c>
    </row>
    <row r="9" spans="1:8" ht="21" customHeight="1" thickTop="1">
      <c r="A9" s="407" t="s">
        <v>51</v>
      </c>
      <c r="B9" s="409" t="s">
        <v>39</v>
      </c>
      <c r="C9" s="410"/>
      <c r="D9" s="345" t="s">
        <v>314</v>
      </c>
      <c r="E9" s="407" t="s">
        <v>48</v>
      </c>
    </row>
    <row r="10" spans="1:8" ht="21" customHeight="1" thickBot="1">
      <c r="A10" s="408"/>
      <c r="B10" s="411"/>
      <c r="C10" s="412"/>
      <c r="D10" s="346" t="s">
        <v>311</v>
      </c>
      <c r="E10" s="408"/>
    </row>
    <row r="11" spans="1:8" ht="24.75" thickTop="1">
      <c r="A11" s="347">
        <v>1</v>
      </c>
      <c r="B11" s="413" t="s">
        <v>529</v>
      </c>
      <c r="C11" s="414"/>
      <c r="D11" s="348">
        <f>'ปร.5ก '!F24</f>
        <v>0</v>
      </c>
      <c r="E11" s="349"/>
    </row>
    <row r="12" spans="1:8">
      <c r="A12" s="350">
        <v>2</v>
      </c>
      <c r="B12" s="413" t="s">
        <v>526</v>
      </c>
      <c r="C12" s="414"/>
      <c r="D12" s="348">
        <f>'ปร.5ข '!F25</f>
        <v>0</v>
      </c>
      <c r="E12" s="349"/>
    </row>
    <row r="13" spans="1:8">
      <c r="A13" s="350"/>
      <c r="B13" s="405"/>
      <c r="C13" s="406"/>
      <c r="D13" s="348"/>
      <c r="E13" s="349"/>
    </row>
    <row r="14" spans="1:8">
      <c r="A14" s="350"/>
      <c r="B14" s="405"/>
      <c r="C14" s="406"/>
      <c r="D14" s="348"/>
      <c r="E14" s="349"/>
    </row>
    <row r="15" spans="1:8">
      <c r="A15" s="350"/>
      <c r="B15" s="405"/>
      <c r="C15" s="406"/>
      <c r="D15" s="348"/>
      <c r="E15" s="349"/>
    </row>
    <row r="16" spans="1:8">
      <c r="A16" s="350"/>
      <c r="B16" s="405"/>
      <c r="C16" s="406"/>
      <c r="D16" s="243"/>
      <c r="E16" s="349"/>
    </row>
    <row r="17" spans="1:5" ht="21" customHeight="1">
      <c r="A17" s="351"/>
      <c r="B17" s="405"/>
      <c r="C17" s="406"/>
      <c r="D17" s="243"/>
      <c r="E17" s="351"/>
    </row>
    <row r="18" spans="1:5" ht="21" customHeight="1">
      <c r="A18" s="350"/>
      <c r="B18" s="405"/>
      <c r="C18" s="406"/>
      <c r="D18" s="243"/>
      <c r="E18" s="397">
        <f>1027000-D23</f>
        <v>1027000</v>
      </c>
    </row>
    <row r="19" spans="1:5" ht="21" customHeight="1">
      <c r="A19" s="351"/>
      <c r="B19" s="405"/>
      <c r="C19" s="406"/>
      <c r="D19" s="243"/>
      <c r="E19" s="351"/>
    </row>
    <row r="20" spans="1:5" ht="21" customHeight="1">
      <c r="A20" s="351"/>
      <c r="B20" s="405"/>
      <c r="C20" s="406"/>
      <c r="D20" s="351"/>
      <c r="E20" s="351"/>
    </row>
    <row r="21" spans="1:5" ht="21" customHeight="1" thickBot="1">
      <c r="A21" s="352"/>
      <c r="B21" s="416"/>
      <c r="C21" s="417"/>
      <c r="D21" s="352"/>
      <c r="E21" s="352"/>
    </row>
    <row r="22" spans="1:5" ht="25.5" thickTop="1" thickBot="1">
      <c r="A22" s="418" t="s">
        <v>52</v>
      </c>
      <c r="B22" s="421" t="s">
        <v>378</v>
      </c>
      <c r="C22" s="421"/>
      <c r="D22" s="353">
        <f>SUM(D11:D21)</f>
        <v>0</v>
      </c>
      <c r="E22" s="354"/>
    </row>
    <row r="23" spans="1:5" ht="25.5" thickTop="1" thickBot="1">
      <c r="A23" s="419"/>
      <c r="B23" s="402" t="s">
        <v>381</v>
      </c>
      <c r="C23" s="402"/>
      <c r="D23" s="355">
        <f>ROUNDDOWN(D22,-2)</f>
        <v>0</v>
      </c>
      <c r="E23" s="356"/>
    </row>
    <row r="24" spans="1:5" ht="25.5" thickTop="1" thickBot="1">
      <c r="A24" s="420"/>
      <c r="B24" s="422" t="str">
        <f>"("&amp;BAHTTEXT(D23)&amp;")"</f>
        <v>(ศูนย์บาทถ้วน)</v>
      </c>
      <c r="C24" s="422"/>
      <c r="D24" s="357"/>
      <c r="E24" s="358"/>
    </row>
    <row r="25" spans="1:5" ht="21" customHeight="1" thickTop="1">
      <c r="B25" s="359" t="s">
        <v>312</v>
      </c>
      <c r="C25" s="359"/>
      <c r="D25" s="359"/>
      <c r="E25" s="360"/>
    </row>
    <row r="26" spans="1:5" ht="21" customHeight="1">
      <c r="B26" s="359" t="s">
        <v>312</v>
      </c>
      <c r="C26" s="359"/>
      <c r="D26" s="359"/>
      <c r="E26" s="360"/>
    </row>
    <row r="27" spans="1:5" ht="21" customHeight="1">
      <c r="B27" s="359"/>
      <c r="C27" s="359"/>
      <c r="D27" s="359"/>
      <c r="E27" s="360"/>
    </row>
    <row r="28" spans="1:5" ht="21" customHeight="1">
      <c r="B28" s="361" t="s">
        <v>312</v>
      </c>
      <c r="C28" s="361"/>
      <c r="D28" s="362"/>
      <c r="E28" s="360"/>
    </row>
    <row r="29" spans="1:5" ht="21" customHeight="1">
      <c r="B29" s="361" t="s">
        <v>312</v>
      </c>
      <c r="C29" s="361"/>
      <c r="D29" s="363"/>
      <c r="E29" s="360"/>
    </row>
    <row r="30" spans="1:5" ht="21" customHeight="1">
      <c r="B30" s="364" t="s">
        <v>312</v>
      </c>
      <c r="C30" s="364"/>
      <c r="D30" s="364"/>
      <c r="E30" s="360"/>
    </row>
    <row r="31" spans="1:5" ht="21" customHeight="1">
      <c r="B31" s="365"/>
      <c r="C31" s="365"/>
      <c r="D31" s="366"/>
      <c r="E31" s="360"/>
    </row>
    <row r="32" spans="1:5" ht="21" customHeight="1">
      <c r="B32" s="361" t="s">
        <v>312</v>
      </c>
      <c r="C32" s="361"/>
      <c r="D32" s="362"/>
      <c r="E32" s="360"/>
    </row>
    <row r="33" spans="2:5" ht="21" customHeight="1">
      <c r="B33" s="361" t="s">
        <v>312</v>
      </c>
      <c r="C33" s="361"/>
      <c r="D33" s="363"/>
      <c r="E33" s="360"/>
    </row>
    <row r="34" spans="2:5" ht="21" customHeight="1">
      <c r="B34" s="415" t="s">
        <v>312</v>
      </c>
      <c r="C34" s="415"/>
      <c r="D34" s="415"/>
      <c r="E34" s="360"/>
    </row>
    <row r="35" spans="2:5" ht="21" customHeight="1">
      <c r="B35" s="367"/>
      <c r="C35" s="367"/>
      <c r="D35" s="367"/>
      <c r="E35" s="360"/>
    </row>
  </sheetData>
  <mergeCells count="30">
    <mergeCell ref="B34:D34"/>
    <mergeCell ref="B20:C20"/>
    <mergeCell ref="B21:C21"/>
    <mergeCell ref="A22:A24"/>
    <mergeCell ref="B22:C22"/>
    <mergeCell ref="B23:C23"/>
    <mergeCell ref="B24:C24"/>
    <mergeCell ref="B19:C19"/>
    <mergeCell ref="A7:B7"/>
    <mergeCell ref="A9:A10"/>
    <mergeCell ref="B9:C10"/>
    <mergeCell ref="E9:E10"/>
    <mergeCell ref="B11:C11"/>
    <mergeCell ref="B12:C12"/>
    <mergeCell ref="B14:C14"/>
    <mergeCell ref="B15:C15"/>
    <mergeCell ref="B16:C16"/>
    <mergeCell ref="B17:C17"/>
    <mergeCell ref="B18:C18"/>
    <mergeCell ref="B13:C13"/>
    <mergeCell ref="A6:B6"/>
    <mergeCell ref="C6:D6"/>
    <mergeCell ref="A1:E1"/>
    <mergeCell ref="A2:E2"/>
    <mergeCell ref="A3:B3"/>
    <mergeCell ref="C3:E3"/>
    <mergeCell ref="A4:B4"/>
    <mergeCell ref="C4:E4"/>
    <mergeCell ref="A5:B5"/>
    <mergeCell ref="C5:D5"/>
  </mergeCells>
  <printOptions horizontalCentered="1"/>
  <pageMargins left="0.19685039370078741" right="0.19685039370078741" top="0.74803149606299213" bottom="0.74803149606299213" header="0.31496062992125984" footer="0.31496062992125984"/>
  <pageSetup paperSize="9" scale="80" orientation="portrait" horizont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36"/>
  <sheetViews>
    <sheetView view="pageBreakPreview" topLeftCell="A7" zoomScaleNormal="100" zoomScaleSheetLayoutView="100" workbookViewId="0">
      <selection activeCell="D18" sqref="D18"/>
    </sheetView>
  </sheetViews>
  <sheetFormatPr defaultColWidth="9.140625" defaultRowHeight="24"/>
  <cols>
    <col min="1" max="1" width="7.42578125" style="240" customWidth="1"/>
    <col min="2" max="2" width="20.7109375" style="240" customWidth="1"/>
    <col min="3" max="3" width="24.7109375" style="240" customWidth="1"/>
    <col min="4" max="4" width="16.5703125" style="240" customWidth="1"/>
    <col min="5" max="5" width="13" style="240" customWidth="1"/>
    <col min="6" max="6" width="16.5703125" style="240" customWidth="1"/>
    <col min="7" max="7" width="32.7109375" style="240" customWidth="1"/>
    <col min="8" max="16384" width="9.140625" style="240"/>
  </cols>
  <sheetData>
    <row r="1" spans="1:8">
      <c r="A1" s="435" t="s">
        <v>371</v>
      </c>
      <c r="B1" s="435"/>
      <c r="C1" s="435"/>
      <c r="D1" s="435"/>
      <c r="E1" s="435"/>
      <c r="F1" s="435"/>
      <c r="G1" s="435"/>
    </row>
    <row r="2" spans="1:8">
      <c r="A2" s="436" t="s">
        <v>373</v>
      </c>
      <c r="B2" s="436"/>
      <c r="C2" s="436"/>
      <c r="D2" s="436"/>
      <c r="E2" s="436"/>
      <c r="F2" s="436"/>
      <c r="G2" s="436"/>
    </row>
    <row r="3" spans="1:8" s="339" customFormat="1">
      <c r="A3" s="404" t="s">
        <v>374</v>
      </c>
      <c r="B3" s="404"/>
      <c r="C3" s="434" t="s">
        <v>542</v>
      </c>
      <c r="D3" s="434"/>
      <c r="E3" s="434"/>
      <c r="F3" s="434"/>
      <c r="G3" s="434"/>
    </row>
    <row r="4" spans="1:8">
      <c r="A4" s="423" t="s">
        <v>313</v>
      </c>
      <c r="B4" s="423"/>
      <c r="C4" s="424" t="s">
        <v>531</v>
      </c>
      <c r="D4" s="424"/>
      <c r="E4" s="424"/>
      <c r="F4" s="424"/>
      <c r="G4" s="424"/>
    </row>
    <row r="5" spans="1:8">
      <c r="A5" s="428" t="s">
        <v>350</v>
      </c>
      <c r="B5" s="428"/>
      <c r="C5" s="424" t="s">
        <v>532</v>
      </c>
      <c r="D5" s="424"/>
      <c r="E5" s="424"/>
      <c r="F5" s="424"/>
      <c r="G5" s="424"/>
    </row>
    <row r="6" spans="1:8">
      <c r="A6" s="425" t="s">
        <v>351</v>
      </c>
      <c r="B6" s="425"/>
      <c r="C6" s="424" t="s">
        <v>530</v>
      </c>
      <c r="D6" s="424"/>
      <c r="E6" s="424"/>
      <c r="F6" s="424"/>
      <c r="G6" s="424"/>
    </row>
    <row r="7" spans="1:8">
      <c r="A7" s="425" t="s">
        <v>380</v>
      </c>
      <c r="B7" s="425"/>
      <c r="C7" s="424" t="s">
        <v>537</v>
      </c>
      <c r="D7" s="424"/>
      <c r="E7" s="424"/>
      <c r="F7" s="424"/>
      <c r="G7" s="424"/>
      <c r="H7" s="269"/>
    </row>
    <row r="8" spans="1:8" ht="21" customHeight="1" thickBot="1">
      <c r="G8" s="270" t="s">
        <v>344</v>
      </c>
    </row>
    <row r="9" spans="1:8" ht="24.75" thickTop="1">
      <c r="A9" s="426" t="s">
        <v>51</v>
      </c>
      <c r="B9" s="439" t="s">
        <v>39</v>
      </c>
      <c r="C9" s="440"/>
      <c r="D9" s="254" t="s">
        <v>309</v>
      </c>
      <c r="E9" s="426" t="s">
        <v>310</v>
      </c>
      <c r="F9" s="250" t="s">
        <v>314</v>
      </c>
      <c r="G9" s="426" t="s">
        <v>48</v>
      </c>
    </row>
    <row r="10" spans="1:8" ht="24.75" thickBot="1">
      <c r="A10" s="427"/>
      <c r="B10" s="441"/>
      <c r="C10" s="442"/>
      <c r="D10" s="255" t="s">
        <v>323</v>
      </c>
      <c r="E10" s="427"/>
      <c r="F10" s="253" t="s">
        <v>311</v>
      </c>
      <c r="G10" s="427"/>
    </row>
    <row r="11" spans="1:8" ht="24.75" thickTop="1">
      <c r="A11" s="271"/>
      <c r="B11" s="437" t="s">
        <v>383</v>
      </c>
      <c r="C11" s="438"/>
      <c r="D11" s="251"/>
      <c r="E11" s="252"/>
      <c r="F11" s="242"/>
      <c r="G11" s="296"/>
    </row>
    <row r="12" spans="1:8">
      <c r="A12" s="241">
        <v>1</v>
      </c>
      <c r="B12" s="430" t="s">
        <v>384</v>
      </c>
      <c r="C12" s="431"/>
      <c r="D12" s="272">
        <f>'ปร.4 '!I175</f>
        <v>0</v>
      </c>
      <c r="E12" s="262"/>
      <c r="F12" s="291">
        <f>D12*E12</f>
        <v>0</v>
      </c>
      <c r="G12" s="275" t="s">
        <v>356</v>
      </c>
    </row>
    <row r="13" spans="1:8">
      <c r="A13" s="273"/>
      <c r="B13" s="430"/>
      <c r="C13" s="431"/>
      <c r="D13" s="272"/>
      <c r="E13" s="262"/>
      <c r="F13" s="291"/>
      <c r="G13" s="275" t="s">
        <v>325</v>
      </c>
    </row>
    <row r="14" spans="1:8">
      <c r="A14" s="241"/>
      <c r="B14" s="430"/>
      <c r="C14" s="431"/>
      <c r="D14" s="272"/>
      <c r="E14" s="262"/>
      <c r="F14" s="291"/>
      <c r="G14" s="275" t="s">
        <v>357</v>
      </c>
    </row>
    <row r="15" spans="1:8">
      <c r="A15" s="241"/>
      <c r="B15" s="430"/>
      <c r="C15" s="431"/>
      <c r="D15" s="272"/>
      <c r="E15" s="262"/>
      <c r="F15" s="291"/>
      <c r="G15" s="275" t="s">
        <v>358</v>
      </c>
    </row>
    <row r="16" spans="1:8" ht="21" customHeight="1">
      <c r="A16" s="241"/>
      <c r="B16" s="430"/>
      <c r="C16" s="431"/>
      <c r="D16" s="272"/>
      <c r="E16" s="262"/>
      <c r="F16" s="291"/>
      <c r="G16" s="275"/>
    </row>
    <row r="17" spans="1:7" ht="21" customHeight="1">
      <c r="A17" s="241"/>
      <c r="B17" s="430"/>
      <c r="C17" s="431"/>
      <c r="D17" s="274"/>
      <c r="E17" s="290"/>
      <c r="F17" s="291"/>
      <c r="G17" s="275"/>
    </row>
    <row r="18" spans="1:7" ht="21" customHeight="1">
      <c r="A18" s="241"/>
      <c r="B18" s="430"/>
      <c r="C18" s="431"/>
      <c r="D18" s="243"/>
      <c r="E18" s="290"/>
      <c r="F18" s="291"/>
      <c r="G18" s="275"/>
    </row>
    <row r="19" spans="1:7" ht="21" customHeight="1">
      <c r="A19" s="241"/>
      <c r="B19" s="430"/>
      <c r="C19" s="431"/>
      <c r="D19" s="243"/>
      <c r="E19" s="290"/>
      <c r="F19" s="291"/>
      <c r="G19" s="275"/>
    </row>
    <row r="20" spans="1:7" ht="21" customHeight="1">
      <c r="A20" s="241"/>
      <c r="B20" s="430"/>
      <c r="C20" s="431"/>
      <c r="D20" s="243"/>
      <c r="E20" s="290"/>
      <c r="F20" s="291"/>
      <c r="G20" s="275"/>
    </row>
    <row r="21" spans="1:7" ht="21" customHeight="1">
      <c r="A21" s="275"/>
      <c r="B21" s="430"/>
      <c r="C21" s="431"/>
      <c r="D21" s="243"/>
      <c r="E21" s="290"/>
      <c r="F21" s="291"/>
      <c r="G21" s="275"/>
    </row>
    <row r="22" spans="1:7" ht="21" customHeight="1">
      <c r="A22" s="275"/>
      <c r="B22" s="430"/>
      <c r="C22" s="431"/>
      <c r="D22" s="275"/>
      <c r="E22" s="275"/>
      <c r="F22" s="276"/>
      <c r="G22" s="275"/>
    </row>
    <row r="23" spans="1:7" ht="21" customHeight="1" thickBot="1">
      <c r="A23" s="277"/>
      <c r="B23" s="432"/>
      <c r="C23" s="433"/>
      <c r="D23" s="277"/>
      <c r="E23" s="278"/>
      <c r="F23" s="279"/>
      <c r="G23" s="277"/>
    </row>
    <row r="24" spans="1:7" ht="25.5" thickTop="1" thickBot="1">
      <c r="B24" s="280"/>
      <c r="C24" s="280"/>
      <c r="D24" s="429" t="s">
        <v>322</v>
      </c>
      <c r="E24" s="429"/>
      <c r="F24" s="281">
        <f>SUM(F12:F23)</f>
        <v>0</v>
      </c>
      <c r="G24" s="282"/>
    </row>
    <row r="25" spans="1:7" ht="21" customHeight="1" thickTop="1">
      <c r="B25" s="280" t="s">
        <v>312</v>
      </c>
      <c r="C25" s="280"/>
      <c r="D25" s="280"/>
      <c r="E25" s="280"/>
      <c r="G25" s="282"/>
    </row>
    <row r="26" spans="1:7" ht="21" customHeight="1">
      <c r="B26" s="260"/>
      <c r="C26" s="256"/>
      <c r="D26" s="257"/>
      <c r="E26" s="258"/>
      <c r="F26" s="259"/>
      <c r="G26" s="260"/>
    </row>
    <row r="27" spans="1:7" ht="21" customHeight="1">
      <c r="B27" s="280" t="s">
        <v>312</v>
      </c>
      <c r="C27" s="280"/>
      <c r="D27" s="280"/>
      <c r="E27" s="280"/>
      <c r="G27" s="282"/>
    </row>
    <row r="28" spans="1:7" ht="21" customHeight="1">
      <c r="B28" s="280"/>
      <c r="C28" s="280"/>
      <c r="D28" s="280"/>
      <c r="E28" s="280"/>
      <c r="G28" s="282"/>
    </row>
    <row r="29" spans="1:7" ht="21" customHeight="1">
      <c r="B29" s="283" t="s">
        <v>312</v>
      </c>
      <c r="C29" s="283"/>
      <c r="D29" s="244"/>
      <c r="E29" s="244"/>
      <c r="G29" s="282"/>
    </row>
    <row r="30" spans="1:7" ht="21" customHeight="1">
      <c r="B30" s="283" t="s">
        <v>312</v>
      </c>
      <c r="C30" s="283"/>
      <c r="D30" s="245"/>
      <c r="E30" s="245"/>
      <c r="G30" s="282"/>
    </row>
    <row r="31" spans="1:7" ht="21" customHeight="1">
      <c r="B31" s="284" t="s">
        <v>312</v>
      </c>
      <c r="C31" s="284"/>
      <c r="D31" s="284"/>
      <c r="E31" s="284"/>
      <c r="G31" s="282"/>
    </row>
    <row r="32" spans="1:7" ht="21" customHeight="1">
      <c r="B32" s="285"/>
      <c r="C32" s="285"/>
      <c r="D32" s="286"/>
      <c r="E32" s="286"/>
      <c r="G32" s="282"/>
    </row>
    <row r="33" spans="2:7" ht="21" customHeight="1">
      <c r="B33" s="283" t="s">
        <v>312</v>
      </c>
      <c r="C33" s="283"/>
      <c r="D33" s="244"/>
      <c r="E33" s="244"/>
      <c r="G33" s="282"/>
    </row>
    <row r="34" spans="2:7" ht="21" customHeight="1">
      <c r="B34" s="283" t="s">
        <v>312</v>
      </c>
      <c r="C34" s="283"/>
      <c r="D34" s="245"/>
      <c r="E34" s="245"/>
      <c r="G34" s="282"/>
    </row>
    <row r="35" spans="2:7" ht="21" customHeight="1">
      <c r="B35" s="280" t="s">
        <v>312</v>
      </c>
      <c r="C35" s="280"/>
      <c r="D35" s="280"/>
      <c r="E35" s="280"/>
      <c r="G35" s="282"/>
    </row>
    <row r="36" spans="2:7" ht="21" customHeight="1">
      <c r="B36" s="287"/>
      <c r="C36" s="287"/>
      <c r="D36" s="287"/>
      <c r="E36" s="287"/>
      <c r="G36" s="282"/>
    </row>
  </sheetData>
  <mergeCells count="30">
    <mergeCell ref="A3:B3"/>
    <mergeCell ref="C3:G3"/>
    <mergeCell ref="A1:G1"/>
    <mergeCell ref="A2:G2"/>
    <mergeCell ref="B16:C16"/>
    <mergeCell ref="B11:C11"/>
    <mergeCell ref="B12:C12"/>
    <mergeCell ref="B15:C15"/>
    <mergeCell ref="B14:C14"/>
    <mergeCell ref="E9:E10"/>
    <mergeCell ref="B9:C10"/>
    <mergeCell ref="B13:C13"/>
    <mergeCell ref="A9:A10"/>
    <mergeCell ref="C4:G4"/>
    <mergeCell ref="C5:G5"/>
    <mergeCell ref="C6:G6"/>
    <mergeCell ref="D24:E24"/>
    <mergeCell ref="B22:C22"/>
    <mergeCell ref="B23:C23"/>
    <mergeCell ref="B17:C17"/>
    <mergeCell ref="B18:C18"/>
    <mergeCell ref="B19:C19"/>
    <mergeCell ref="B20:C20"/>
    <mergeCell ref="B21:C21"/>
    <mergeCell ref="A4:B4"/>
    <mergeCell ref="C7:G7"/>
    <mergeCell ref="A7:B7"/>
    <mergeCell ref="G9:G10"/>
    <mergeCell ref="A5:B5"/>
    <mergeCell ref="A6:B6"/>
  </mergeCells>
  <printOptions horizontalCentered="1"/>
  <pageMargins left="0.23622047244094491" right="0.23622047244094491" top="0.51181102362204722" bottom="0.51181102362204722" header="0.31496062992125984" footer="0.31496062992125984"/>
  <pageSetup paperSize="9" scale="8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18C9FB-5685-4627-9387-C0CD9FAF4084}">
  <dimension ref="A1:H37"/>
  <sheetViews>
    <sheetView tabSelected="1" view="pageBreakPreview" topLeftCell="A16" zoomScaleNormal="100" zoomScaleSheetLayoutView="100" workbookViewId="0">
      <selection activeCell="C28" sqref="C28"/>
    </sheetView>
  </sheetViews>
  <sheetFormatPr defaultColWidth="9.140625" defaultRowHeight="24"/>
  <cols>
    <col min="1" max="1" width="7.42578125" style="240" customWidth="1"/>
    <col min="2" max="2" width="20.7109375" style="240" customWidth="1"/>
    <col min="3" max="3" width="21.85546875" style="240" customWidth="1"/>
    <col min="4" max="4" width="16.5703125" style="240" customWidth="1"/>
    <col min="5" max="5" width="13" style="240" customWidth="1"/>
    <col min="6" max="6" width="15.7109375" style="240" customWidth="1"/>
    <col min="7" max="7" width="34.5703125" style="240" customWidth="1"/>
    <col min="8" max="16384" width="9.140625" style="240"/>
  </cols>
  <sheetData>
    <row r="1" spans="1:8">
      <c r="A1" s="435" t="s">
        <v>523</v>
      </c>
      <c r="B1" s="435"/>
      <c r="C1" s="435"/>
      <c r="D1" s="435"/>
      <c r="E1" s="435"/>
      <c r="F1" s="435"/>
      <c r="G1" s="435"/>
    </row>
    <row r="2" spans="1:8">
      <c r="A2" s="436" t="s">
        <v>524</v>
      </c>
      <c r="B2" s="436"/>
      <c r="C2" s="436"/>
      <c r="D2" s="436"/>
      <c r="E2" s="436"/>
      <c r="F2" s="436"/>
      <c r="G2" s="436"/>
    </row>
    <row r="3" spans="1:8" s="339" customFormat="1">
      <c r="A3" s="404" t="s">
        <v>374</v>
      </c>
      <c r="B3" s="404"/>
      <c r="C3" s="434" t="s">
        <v>542</v>
      </c>
      <c r="D3" s="434"/>
      <c r="E3" s="434"/>
      <c r="F3" s="434"/>
      <c r="G3" s="434"/>
    </row>
    <row r="4" spans="1:8">
      <c r="A4" s="423" t="s">
        <v>313</v>
      </c>
      <c r="B4" s="423"/>
      <c r="C4" s="424" t="s">
        <v>531</v>
      </c>
      <c r="D4" s="424"/>
      <c r="E4" s="424"/>
      <c r="F4" s="424"/>
      <c r="G4" s="424"/>
    </row>
    <row r="5" spans="1:8">
      <c r="A5" s="428" t="s">
        <v>350</v>
      </c>
      <c r="B5" s="428"/>
      <c r="C5" s="424" t="s">
        <v>532</v>
      </c>
      <c r="D5" s="424"/>
      <c r="E5" s="424"/>
      <c r="F5" s="424"/>
      <c r="G5" s="424"/>
    </row>
    <row r="6" spans="1:8">
      <c r="A6" s="425" t="s">
        <v>351</v>
      </c>
      <c r="B6" s="425"/>
      <c r="C6" s="424" t="s">
        <v>525</v>
      </c>
      <c r="D6" s="424"/>
      <c r="E6" s="424"/>
      <c r="F6" s="424"/>
      <c r="G6" s="424"/>
    </row>
    <row r="7" spans="1:8">
      <c r="A7" s="425" t="s">
        <v>380</v>
      </c>
      <c r="B7" s="425"/>
      <c r="C7" s="424" t="s">
        <v>537</v>
      </c>
      <c r="D7" s="424"/>
      <c r="E7" s="424"/>
      <c r="F7" s="424"/>
      <c r="G7" s="424"/>
      <c r="H7" s="269"/>
    </row>
    <row r="8" spans="1:8" ht="21" customHeight="1" thickBot="1">
      <c r="G8" s="270" t="s">
        <v>344</v>
      </c>
    </row>
    <row r="9" spans="1:8" ht="24.75" thickTop="1">
      <c r="A9" s="426" t="s">
        <v>51</v>
      </c>
      <c r="B9" s="439" t="s">
        <v>39</v>
      </c>
      <c r="C9" s="440"/>
      <c r="D9" s="254" t="s">
        <v>309</v>
      </c>
      <c r="E9" s="426" t="s">
        <v>370</v>
      </c>
      <c r="F9" s="250" t="s">
        <v>314</v>
      </c>
      <c r="G9" s="426" t="s">
        <v>48</v>
      </c>
    </row>
    <row r="10" spans="1:8" ht="24.75" thickBot="1">
      <c r="A10" s="427"/>
      <c r="B10" s="441"/>
      <c r="C10" s="442"/>
      <c r="D10" s="255" t="s">
        <v>323</v>
      </c>
      <c r="E10" s="427"/>
      <c r="F10" s="253" t="s">
        <v>311</v>
      </c>
      <c r="G10" s="427"/>
    </row>
    <row r="11" spans="1:8" ht="24.75" thickTop="1">
      <c r="A11" s="271"/>
      <c r="B11" s="437" t="s">
        <v>383</v>
      </c>
      <c r="C11" s="438"/>
      <c r="D11" s="251"/>
      <c r="E11" s="252"/>
      <c r="F11" s="242"/>
      <c r="G11" s="296"/>
    </row>
    <row r="12" spans="1:8">
      <c r="A12" s="241">
        <v>1</v>
      </c>
      <c r="B12" s="430" t="s">
        <v>526</v>
      </c>
      <c r="C12" s="431"/>
      <c r="D12" s="272"/>
      <c r="E12" s="262"/>
      <c r="F12" s="291"/>
      <c r="G12" s="275"/>
    </row>
    <row r="13" spans="1:8">
      <c r="A13" s="273"/>
      <c r="B13" s="430"/>
      <c r="C13" s="431"/>
      <c r="D13" s="272"/>
      <c r="E13" s="262"/>
      <c r="F13" s="291"/>
      <c r="G13" s="275"/>
    </row>
    <row r="14" spans="1:8">
      <c r="A14" s="273"/>
      <c r="B14" s="430"/>
      <c r="C14" s="431"/>
      <c r="D14" s="272"/>
      <c r="E14" s="262"/>
      <c r="F14" s="291"/>
      <c r="G14" s="275"/>
    </row>
    <row r="15" spans="1:8">
      <c r="A15" s="273"/>
      <c r="B15" s="430"/>
      <c r="C15" s="431"/>
      <c r="D15" s="272"/>
      <c r="E15" s="262"/>
      <c r="F15" s="291"/>
      <c r="G15" s="275"/>
    </row>
    <row r="16" spans="1:8">
      <c r="A16" s="241"/>
      <c r="B16" s="430"/>
      <c r="C16" s="431"/>
      <c r="D16" s="272"/>
      <c r="E16" s="262"/>
      <c r="F16" s="291"/>
      <c r="G16" s="275"/>
    </row>
    <row r="17" spans="1:7" ht="21" customHeight="1">
      <c r="A17" s="241"/>
      <c r="B17" s="430"/>
      <c r="C17" s="431"/>
      <c r="D17" s="272"/>
      <c r="E17" s="262"/>
      <c r="F17" s="291"/>
      <c r="G17" s="275"/>
    </row>
    <row r="18" spans="1:7" ht="21" customHeight="1">
      <c r="A18" s="241"/>
      <c r="B18" s="430"/>
      <c r="C18" s="431"/>
      <c r="D18" s="274"/>
      <c r="E18" s="290"/>
      <c r="F18" s="291"/>
      <c r="G18" s="275"/>
    </row>
    <row r="19" spans="1:7" ht="21" customHeight="1">
      <c r="A19" s="241"/>
      <c r="B19" s="430"/>
      <c r="C19" s="431"/>
      <c r="D19" s="243"/>
      <c r="E19" s="290"/>
      <c r="F19" s="291"/>
      <c r="G19" s="275"/>
    </row>
    <row r="20" spans="1:7" ht="21" customHeight="1">
      <c r="A20" s="241"/>
      <c r="B20" s="430"/>
      <c r="C20" s="431"/>
      <c r="D20" s="243"/>
      <c r="E20" s="290"/>
      <c r="F20" s="291"/>
      <c r="G20" s="275"/>
    </row>
    <row r="21" spans="1:7" ht="21" customHeight="1">
      <c r="A21" s="241"/>
      <c r="B21" s="430"/>
      <c r="C21" s="431"/>
      <c r="D21" s="243"/>
      <c r="E21" s="290"/>
      <c r="F21" s="291"/>
      <c r="G21" s="275"/>
    </row>
    <row r="22" spans="1:7" ht="21" customHeight="1">
      <c r="A22" s="275"/>
      <c r="B22" s="430"/>
      <c r="C22" s="431"/>
      <c r="D22" s="243"/>
      <c r="E22" s="290"/>
      <c r="F22" s="291"/>
      <c r="G22" s="275"/>
    </row>
    <row r="23" spans="1:7" ht="21" customHeight="1">
      <c r="A23" s="275"/>
      <c r="B23" s="430"/>
      <c r="C23" s="431"/>
      <c r="D23" s="275"/>
      <c r="E23" s="275"/>
      <c r="F23" s="276"/>
      <c r="G23" s="275"/>
    </row>
    <row r="24" spans="1:7" ht="21" customHeight="1" thickBot="1">
      <c r="A24" s="277"/>
      <c r="B24" s="432"/>
      <c r="C24" s="433"/>
      <c r="D24" s="277"/>
      <c r="E24" s="278"/>
      <c r="F24" s="279"/>
      <c r="G24" s="277"/>
    </row>
    <row r="25" spans="1:7" ht="25.5" thickTop="1" thickBot="1">
      <c r="B25" s="280"/>
      <c r="C25" s="280"/>
      <c r="D25" s="429" t="s">
        <v>553</v>
      </c>
      <c r="E25" s="429"/>
      <c r="F25" s="281">
        <f>SUM(F12:F24)</f>
        <v>0</v>
      </c>
      <c r="G25" s="282"/>
    </row>
    <row r="26" spans="1:7" ht="21" customHeight="1" thickTop="1">
      <c r="B26" s="280" t="s">
        <v>312</v>
      </c>
      <c r="C26" s="280"/>
      <c r="D26" s="280"/>
      <c r="E26" s="280"/>
      <c r="G26" s="282"/>
    </row>
    <row r="27" spans="1:7" ht="21" customHeight="1">
      <c r="B27" s="260"/>
      <c r="C27" s="256"/>
      <c r="D27" s="395"/>
      <c r="E27" s="258"/>
      <c r="F27" s="259"/>
      <c r="G27" s="260"/>
    </row>
    <row r="28" spans="1:7" ht="21" customHeight="1">
      <c r="B28" s="280" t="s">
        <v>312</v>
      </c>
      <c r="C28" s="280"/>
      <c r="D28" s="280"/>
      <c r="E28" s="280"/>
      <c r="G28" s="282"/>
    </row>
    <row r="29" spans="1:7" ht="21" customHeight="1">
      <c r="B29" s="280"/>
      <c r="C29" s="280"/>
      <c r="D29" s="280"/>
      <c r="E29" s="280"/>
      <c r="G29" s="282"/>
    </row>
    <row r="30" spans="1:7" ht="21" customHeight="1">
      <c r="B30" s="283" t="s">
        <v>312</v>
      </c>
      <c r="C30" s="283"/>
      <c r="D30" s="244"/>
      <c r="E30" s="244"/>
      <c r="G30" s="282"/>
    </row>
    <row r="31" spans="1:7" ht="21" customHeight="1">
      <c r="B31" s="283" t="s">
        <v>312</v>
      </c>
      <c r="C31" s="283"/>
      <c r="D31" s="245"/>
      <c r="E31" s="245"/>
      <c r="G31" s="282"/>
    </row>
    <row r="32" spans="1:7" ht="21" customHeight="1">
      <c r="B32" s="284" t="s">
        <v>312</v>
      </c>
      <c r="C32" s="284"/>
      <c r="D32" s="284"/>
      <c r="E32" s="284"/>
      <c r="G32" s="282"/>
    </row>
    <row r="33" spans="2:7" ht="21" customHeight="1">
      <c r="B33" s="285"/>
      <c r="C33" s="285"/>
      <c r="D33" s="286"/>
      <c r="E33" s="286"/>
      <c r="G33" s="282"/>
    </row>
    <row r="34" spans="2:7" ht="21" customHeight="1">
      <c r="B34" s="283" t="s">
        <v>312</v>
      </c>
      <c r="C34" s="283"/>
      <c r="D34" s="244"/>
      <c r="E34" s="244"/>
      <c r="G34" s="282"/>
    </row>
    <row r="35" spans="2:7" ht="21" customHeight="1">
      <c r="B35" s="283" t="s">
        <v>312</v>
      </c>
      <c r="C35" s="283"/>
      <c r="D35" s="245"/>
      <c r="E35" s="245"/>
      <c r="G35" s="282"/>
    </row>
    <row r="36" spans="2:7" ht="21" customHeight="1">
      <c r="B36" s="280" t="s">
        <v>312</v>
      </c>
      <c r="C36" s="280"/>
      <c r="D36" s="280"/>
      <c r="E36" s="280"/>
      <c r="G36" s="282"/>
    </row>
    <row r="37" spans="2:7" ht="21" customHeight="1">
      <c r="B37" s="287"/>
      <c r="C37" s="287"/>
      <c r="D37" s="287"/>
      <c r="E37" s="287"/>
      <c r="G37" s="282"/>
    </row>
  </sheetData>
  <mergeCells count="31">
    <mergeCell ref="A1:G1"/>
    <mergeCell ref="A2:G2"/>
    <mergeCell ref="A3:B3"/>
    <mergeCell ref="C3:G3"/>
    <mergeCell ref="A4:B4"/>
    <mergeCell ref="C4:G4"/>
    <mergeCell ref="A5:B5"/>
    <mergeCell ref="C5:G5"/>
    <mergeCell ref="A6:B6"/>
    <mergeCell ref="C6:G6"/>
    <mergeCell ref="B17:C17"/>
    <mergeCell ref="A7:B7"/>
    <mergeCell ref="C7:G7"/>
    <mergeCell ref="A9:A10"/>
    <mergeCell ref="B9:C10"/>
    <mergeCell ref="E9:E10"/>
    <mergeCell ref="G9:G10"/>
    <mergeCell ref="B11:C11"/>
    <mergeCell ref="B12:C12"/>
    <mergeCell ref="B15:C15"/>
    <mergeCell ref="B16:C16"/>
    <mergeCell ref="B13:C13"/>
    <mergeCell ref="B14:C14"/>
    <mergeCell ref="B24:C24"/>
    <mergeCell ref="D25:E25"/>
    <mergeCell ref="B18:C18"/>
    <mergeCell ref="B19:C19"/>
    <mergeCell ref="B20:C20"/>
    <mergeCell ref="B21:C21"/>
    <mergeCell ref="B22:C22"/>
    <mergeCell ref="B23:C23"/>
  </mergeCells>
  <printOptions horizontalCentered="1"/>
  <pageMargins left="0.23622047244094491" right="0.23622047244094491" top="0.51181102362204722" bottom="0.51181102362204722" header="0.31496062992125984" footer="0.31496062992125984"/>
  <pageSetup paperSize="9" scale="8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L353"/>
  <sheetViews>
    <sheetView view="pageBreakPreview" zoomScale="90" zoomScaleNormal="90" zoomScaleSheetLayoutView="90" workbookViewId="0">
      <pane ySplit="9" topLeftCell="A187" activePane="bottomLeft" state="frozen"/>
      <selection activeCell="F12" sqref="F12"/>
      <selection pane="bottomLeft" activeCell="C8" sqref="C8:C9"/>
    </sheetView>
  </sheetViews>
  <sheetFormatPr defaultColWidth="9.140625" defaultRowHeight="23.25"/>
  <cols>
    <col min="1" max="1" width="7.140625" style="264" customWidth="1"/>
    <col min="2" max="2" width="75.140625" style="264" customWidth="1"/>
    <col min="3" max="3" width="10.85546875" style="264" customWidth="1"/>
    <col min="4" max="4" width="8.140625" style="264" customWidth="1"/>
    <col min="5" max="5" width="13" style="264" customWidth="1"/>
    <col min="6" max="6" width="14.85546875" style="264" customWidth="1"/>
    <col min="7" max="7" width="13" style="264" customWidth="1"/>
    <col min="8" max="8" width="14.42578125" style="264" customWidth="1"/>
    <col min="9" max="9" width="14.5703125" style="264" customWidth="1"/>
    <col min="10" max="10" width="25.7109375" style="264" customWidth="1"/>
    <col min="11" max="16384" width="9.140625" style="264"/>
  </cols>
  <sheetData>
    <row r="1" spans="1:11" ht="24">
      <c r="A1" s="446" t="s">
        <v>345</v>
      </c>
      <c r="B1" s="446"/>
      <c r="C1" s="446"/>
      <c r="D1" s="446"/>
      <c r="E1" s="446"/>
      <c r="F1" s="446"/>
      <c r="G1" s="446"/>
      <c r="H1" s="446"/>
      <c r="I1" s="446"/>
      <c r="J1" s="446"/>
    </row>
    <row r="2" spans="1:11" ht="24">
      <c r="A2" s="447" t="s">
        <v>343</v>
      </c>
      <c r="B2" s="447"/>
      <c r="C2" s="447"/>
      <c r="D2" s="447"/>
      <c r="E2" s="447"/>
      <c r="F2" s="447"/>
      <c r="G2" s="447"/>
      <c r="H2" s="447"/>
      <c r="I2" s="447"/>
      <c r="J2" s="447"/>
    </row>
    <row r="3" spans="1:11" ht="24">
      <c r="A3" s="288" t="s">
        <v>543</v>
      </c>
      <c r="B3" s="265"/>
      <c r="C3" s="265"/>
      <c r="D3" s="266"/>
      <c r="E3" s="266"/>
      <c r="F3" s="266"/>
      <c r="G3" s="266"/>
      <c r="H3" s="266"/>
      <c r="I3" s="266"/>
      <c r="J3" s="265"/>
    </row>
    <row r="4" spans="1:11" ht="24">
      <c r="A4" s="448" t="s">
        <v>534</v>
      </c>
      <c r="B4" s="448"/>
      <c r="C4" s="448"/>
      <c r="D4" s="448"/>
      <c r="E4" s="448"/>
      <c r="F4" s="448"/>
      <c r="G4" s="448"/>
      <c r="H4" s="448"/>
      <c r="I4" s="448"/>
      <c r="J4" s="448"/>
    </row>
    <row r="5" spans="1:11" ht="24">
      <c r="A5" s="449" t="s">
        <v>535</v>
      </c>
      <c r="B5" s="449"/>
      <c r="C5" s="449"/>
      <c r="D5" s="449"/>
      <c r="E5" s="449"/>
      <c r="F5" s="449"/>
      <c r="G5" s="449"/>
      <c r="H5" s="449"/>
      <c r="I5" s="449"/>
      <c r="J5" s="263"/>
    </row>
    <row r="6" spans="1:11" s="246" customFormat="1" ht="24">
      <c r="A6" s="450" t="s">
        <v>551</v>
      </c>
      <c r="B6" s="451"/>
      <c r="C6" s="249"/>
      <c r="D6" s="295"/>
      <c r="E6" s="227" t="s">
        <v>552</v>
      </c>
      <c r="F6" s="263"/>
      <c r="G6" s="338"/>
      <c r="J6" s="263"/>
    </row>
    <row r="7" spans="1:11" ht="24">
      <c r="A7" s="261"/>
      <c r="B7" s="261"/>
      <c r="C7" s="304"/>
      <c r="D7" s="261"/>
      <c r="E7" s="261"/>
      <c r="F7" s="261"/>
      <c r="G7" s="261"/>
      <c r="H7" s="261"/>
      <c r="I7" s="261"/>
      <c r="J7" s="305" t="s">
        <v>344</v>
      </c>
    </row>
    <row r="8" spans="1:11" ht="24">
      <c r="A8" s="445" t="s">
        <v>51</v>
      </c>
      <c r="B8" s="445" t="s">
        <v>346</v>
      </c>
      <c r="C8" s="444" t="s">
        <v>40</v>
      </c>
      <c r="D8" s="444" t="s">
        <v>41</v>
      </c>
      <c r="E8" s="443" t="s">
        <v>318</v>
      </c>
      <c r="F8" s="443"/>
      <c r="G8" s="443" t="s">
        <v>34</v>
      </c>
      <c r="H8" s="443"/>
      <c r="I8" s="306" t="s">
        <v>319</v>
      </c>
      <c r="J8" s="444" t="s">
        <v>48</v>
      </c>
    </row>
    <row r="9" spans="1:11" s="267" customFormat="1" ht="24">
      <c r="A9" s="445"/>
      <c r="B9" s="445"/>
      <c r="C9" s="444"/>
      <c r="D9" s="444"/>
      <c r="E9" s="335" t="s">
        <v>43</v>
      </c>
      <c r="F9" s="335" t="s">
        <v>44</v>
      </c>
      <c r="G9" s="335" t="s">
        <v>43</v>
      </c>
      <c r="H9" s="335" t="s">
        <v>44</v>
      </c>
      <c r="I9" s="307" t="s">
        <v>35</v>
      </c>
      <c r="J9" s="444"/>
    </row>
    <row r="10" spans="1:11" s="267" customFormat="1" ht="24">
      <c r="A10" s="308">
        <v>1</v>
      </c>
      <c r="B10" s="309" t="s">
        <v>382</v>
      </c>
      <c r="C10" s="310"/>
      <c r="D10" s="311"/>
      <c r="E10" s="312"/>
      <c r="F10" s="312"/>
      <c r="G10" s="313"/>
      <c r="H10" s="314"/>
      <c r="I10" s="315"/>
      <c r="J10" s="316"/>
      <c r="K10" s="268"/>
    </row>
    <row r="11" spans="1:11" s="267" customFormat="1" ht="24">
      <c r="A11" s="386"/>
      <c r="B11" s="394" t="s">
        <v>384</v>
      </c>
      <c r="C11" s="387"/>
      <c r="D11" s="388"/>
      <c r="E11" s="389"/>
      <c r="F11" s="389"/>
      <c r="G11" s="390"/>
      <c r="H11" s="391"/>
      <c r="I11" s="392"/>
      <c r="J11" s="393"/>
      <c r="K11" s="268"/>
    </row>
    <row r="12" spans="1:11" s="267" customFormat="1" ht="24">
      <c r="A12" s="297"/>
      <c r="B12" s="368" t="s">
        <v>385</v>
      </c>
      <c r="C12" s="317"/>
      <c r="D12" s="318"/>
      <c r="E12" s="301"/>
      <c r="F12" s="301"/>
      <c r="G12" s="319"/>
      <c r="H12" s="320"/>
      <c r="I12" s="302"/>
      <c r="J12" s="303"/>
      <c r="K12" s="268"/>
    </row>
    <row r="13" spans="1:11" s="267" customFormat="1" ht="24">
      <c r="A13" s="297"/>
      <c r="B13" s="321" t="s">
        <v>386</v>
      </c>
      <c r="C13" s="299"/>
      <c r="D13" s="300"/>
      <c r="E13" s="301"/>
      <c r="F13" s="322"/>
      <c r="G13" s="322"/>
      <c r="H13" s="322"/>
      <c r="I13" s="322"/>
      <c r="J13" s="303"/>
      <c r="K13" s="268"/>
    </row>
    <row r="14" spans="1:11" s="267" customFormat="1" ht="24">
      <c r="A14" s="297"/>
      <c r="B14" s="298" t="s">
        <v>387</v>
      </c>
      <c r="C14" s="299">
        <v>7.54</v>
      </c>
      <c r="D14" s="300" t="s">
        <v>60</v>
      </c>
      <c r="E14" s="301"/>
      <c r="F14" s="301"/>
      <c r="G14" s="319"/>
      <c r="H14" s="292"/>
      <c r="I14" s="302"/>
      <c r="J14" s="303"/>
      <c r="K14" s="268"/>
    </row>
    <row r="15" spans="1:11" s="267" customFormat="1" ht="24">
      <c r="A15" s="297"/>
      <c r="B15" s="298" t="s">
        <v>388</v>
      </c>
      <c r="C15" s="299">
        <v>3.63</v>
      </c>
      <c r="D15" s="300" t="s">
        <v>60</v>
      </c>
      <c r="E15" s="301"/>
      <c r="F15" s="301"/>
      <c r="G15" s="319"/>
      <c r="H15" s="292"/>
      <c r="I15" s="302"/>
      <c r="J15" s="303"/>
      <c r="K15" s="268"/>
    </row>
    <row r="16" spans="1:11" s="267" customFormat="1" ht="24">
      <c r="A16" s="297"/>
      <c r="B16" s="298" t="s">
        <v>389</v>
      </c>
      <c r="C16" s="299">
        <v>1.21</v>
      </c>
      <c r="D16" s="300" t="s">
        <v>60</v>
      </c>
      <c r="E16" s="301"/>
      <c r="F16" s="301"/>
      <c r="G16" s="319"/>
      <c r="H16" s="292"/>
      <c r="I16" s="302"/>
      <c r="J16" s="303"/>
      <c r="K16" s="268"/>
    </row>
    <row r="17" spans="1:11" s="267" customFormat="1" ht="24">
      <c r="A17" s="297"/>
      <c r="B17" s="298" t="s">
        <v>390</v>
      </c>
      <c r="C17" s="299">
        <v>0.97</v>
      </c>
      <c r="D17" s="300" t="s">
        <v>60</v>
      </c>
      <c r="E17" s="301"/>
      <c r="F17" s="301"/>
      <c r="G17" s="319"/>
      <c r="H17" s="292"/>
      <c r="I17" s="302"/>
      <c r="J17" s="303"/>
      <c r="K17" s="268"/>
    </row>
    <row r="18" spans="1:11" s="267" customFormat="1" ht="24">
      <c r="A18" s="297"/>
      <c r="B18" s="331" t="s">
        <v>391</v>
      </c>
      <c r="C18" s="299">
        <v>5.8</v>
      </c>
      <c r="D18" s="300" t="s">
        <v>60</v>
      </c>
      <c r="E18" s="301"/>
      <c r="F18" s="301"/>
      <c r="G18" s="319"/>
      <c r="H18" s="292"/>
      <c r="I18" s="302"/>
      <c r="J18" s="303"/>
      <c r="K18" s="268"/>
    </row>
    <row r="19" spans="1:11" s="267" customFormat="1" ht="24">
      <c r="A19" s="297"/>
      <c r="B19" s="298" t="s">
        <v>392</v>
      </c>
      <c r="C19" s="299">
        <v>14.98</v>
      </c>
      <c r="D19" s="300" t="s">
        <v>56</v>
      </c>
      <c r="E19" s="301"/>
      <c r="F19" s="301"/>
      <c r="G19" s="292"/>
      <c r="H19" s="292"/>
      <c r="I19" s="302"/>
      <c r="J19" s="303"/>
      <c r="K19" s="268"/>
    </row>
    <row r="20" spans="1:11" s="267" customFormat="1" ht="24">
      <c r="A20" s="297"/>
      <c r="B20" s="323" t="s">
        <v>393</v>
      </c>
      <c r="C20" s="299">
        <v>30</v>
      </c>
      <c r="D20" s="332" t="s">
        <v>56</v>
      </c>
      <c r="E20" s="293"/>
      <c r="F20" s="301"/>
      <c r="G20" s="292"/>
      <c r="H20" s="292"/>
      <c r="I20" s="292"/>
      <c r="J20" s="333"/>
      <c r="K20" s="294"/>
    </row>
    <row r="21" spans="1:11" s="267" customFormat="1" ht="24">
      <c r="A21" s="297"/>
      <c r="B21" s="323" t="s">
        <v>394</v>
      </c>
      <c r="C21" s="299">
        <v>2</v>
      </c>
      <c r="D21" s="332" t="s">
        <v>56</v>
      </c>
      <c r="E21" s="293"/>
      <c r="F21" s="301"/>
      <c r="G21" s="292"/>
      <c r="H21" s="292"/>
      <c r="I21" s="292"/>
      <c r="J21" s="333"/>
      <c r="K21" s="294"/>
    </row>
    <row r="22" spans="1:11" s="267" customFormat="1" ht="24">
      <c r="A22" s="297"/>
      <c r="B22" s="323" t="s">
        <v>395</v>
      </c>
      <c r="C22" s="299"/>
      <c r="D22" s="332"/>
      <c r="E22" s="293"/>
      <c r="F22" s="301"/>
      <c r="G22" s="292"/>
      <c r="H22" s="292"/>
      <c r="I22" s="292"/>
      <c r="J22" s="333"/>
      <c r="K22" s="294"/>
    </row>
    <row r="23" spans="1:11" s="267" customFormat="1" ht="24">
      <c r="A23" s="297"/>
      <c r="B23" s="323" t="s">
        <v>396</v>
      </c>
      <c r="C23" s="299">
        <v>528.4</v>
      </c>
      <c r="D23" s="332" t="s">
        <v>62</v>
      </c>
      <c r="E23" s="293"/>
      <c r="F23" s="301"/>
      <c r="G23" s="292"/>
      <c r="H23" s="292"/>
      <c r="I23" s="292"/>
      <c r="J23" s="333"/>
      <c r="K23" s="294"/>
    </row>
    <row r="24" spans="1:11" s="267" customFormat="1" ht="24">
      <c r="A24" s="297"/>
      <c r="B24" s="323" t="s">
        <v>397</v>
      </c>
      <c r="C24" s="299">
        <v>15.85</v>
      </c>
      <c r="D24" s="332" t="s">
        <v>62</v>
      </c>
      <c r="E24" s="293"/>
      <c r="F24" s="301"/>
      <c r="G24" s="396"/>
      <c r="H24" s="292"/>
      <c r="I24" s="292"/>
      <c r="J24" s="333"/>
      <c r="K24" s="294"/>
    </row>
    <row r="25" spans="1:11" s="267" customFormat="1" ht="24">
      <c r="A25" s="297"/>
      <c r="B25" s="323" t="s">
        <v>398</v>
      </c>
      <c r="C25" s="299">
        <v>4.68</v>
      </c>
      <c r="D25" s="332" t="s">
        <v>62</v>
      </c>
      <c r="E25" s="293"/>
      <c r="F25" s="301"/>
      <c r="G25" s="396"/>
      <c r="H25" s="292"/>
      <c r="I25" s="292"/>
      <c r="J25" s="333"/>
      <c r="K25" s="294"/>
    </row>
    <row r="26" spans="1:11" s="289" customFormat="1" ht="21.75" customHeight="1">
      <c r="A26" s="324"/>
      <c r="B26" s="325" t="s">
        <v>305</v>
      </c>
      <c r="C26" s="326"/>
      <c r="D26" s="327"/>
      <c r="E26" s="328"/>
      <c r="F26" s="329"/>
      <c r="G26" s="329"/>
      <c r="H26" s="329"/>
      <c r="I26" s="329"/>
      <c r="J26" s="330"/>
    </row>
    <row r="27" spans="1:11" s="267" customFormat="1" ht="24">
      <c r="A27" s="297"/>
      <c r="B27" s="321" t="s">
        <v>399</v>
      </c>
      <c r="C27" s="299"/>
      <c r="D27" s="300"/>
      <c r="E27" s="301"/>
      <c r="F27" s="322"/>
      <c r="G27" s="322"/>
      <c r="H27" s="322"/>
      <c r="I27" s="322"/>
      <c r="J27" s="303"/>
      <c r="K27" s="268"/>
    </row>
    <row r="28" spans="1:11" s="267" customFormat="1" ht="24">
      <c r="A28" s="334"/>
      <c r="B28" s="298" t="s">
        <v>400</v>
      </c>
      <c r="C28" s="299">
        <v>723.6</v>
      </c>
      <c r="D28" s="300" t="s">
        <v>62</v>
      </c>
      <c r="E28" s="301"/>
      <c r="F28" s="301"/>
      <c r="G28" s="319"/>
      <c r="H28" s="292"/>
      <c r="I28" s="302"/>
      <c r="J28" s="303"/>
      <c r="K28" s="268"/>
    </row>
    <row r="29" spans="1:11" s="267" customFormat="1" ht="24">
      <c r="A29" s="334"/>
      <c r="B29" s="331" t="s">
        <v>401</v>
      </c>
      <c r="C29" s="299">
        <v>9.5</v>
      </c>
      <c r="D29" s="300" t="s">
        <v>60</v>
      </c>
      <c r="E29" s="293"/>
      <c r="F29" s="292"/>
      <c r="G29" s="293"/>
      <c r="H29" s="292"/>
      <c r="I29" s="302"/>
      <c r="J29" s="333"/>
      <c r="K29" s="268"/>
    </row>
    <row r="30" spans="1:11" s="267" customFormat="1" ht="24">
      <c r="A30" s="334"/>
      <c r="B30" s="331" t="s">
        <v>402</v>
      </c>
      <c r="C30" s="299">
        <v>7.6</v>
      </c>
      <c r="D30" s="300" t="s">
        <v>60</v>
      </c>
      <c r="E30" s="301"/>
      <c r="F30" s="301"/>
      <c r="G30" s="293"/>
      <c r="H30" s="292"/>
      <c r="I30" s="302"/>
      <c r="J30" s="303"/>
      <c r="K30" s="268"/>
    </row>
    <row r="31" spans="1:11" s="267" customFormat="1" ht="24">
      <c r="A31" s="297"/>
      <c r="B31" s="298" t="s">
        <v>403</v>
      </c>
      <c r="C31" s="299">
        <v>150.6</v>
      </c>
      <c r="D31" s="300" t="s">
        <v>56</v>
      </c>
      <c r="E31" s="301"/>
      <c r="F31" s="301"/>
      <c r="G31" s="292"/>
      <c r="H31" s="292"/>
      <c r="I31" s="302"/>
      <c r="J31" s="303"/>
      <c r="K31" s="268"/>
    </row>
    <row r="32" spans="1:11" s="267" customFormat="1" ht="24">
      <c r="A32" s="297"/>
      <c r="B32" s="323" t="s">
        <v>404</v>
      </c>
      <c r="C32" s="299">
        <v>188</v>
      </c>
      <c r="D32" s="332" t="s">
        <v>56</v>
      </c>
      <c r="E32" s="293"/>
      <c r="F32" s="301"/>
      <c r="G32" s="292"/>
      <c r="H32" s="292"/>
      <c r="I32" s="302"/>
      <c r="J32" s="333"/>
      <c r="K32" s="294"/>
    </row>
    <row r="33" spans="1:11" s="267" customFormat="1" ht="24">
      <c r="A33" s="297"/>
      <c r="B33" s="323" t="s">
        <v>405</v>
      </c>
      <c r="C33" s="299">
        <v>45.2</v>
      </c>
      <c r="D33" s="332" t="s">
        <v>56</v>
      </c>
      <c r="E33" s="293"/>
      <c r="F33" s="301"/>
      <c r="G33" s="292"/>
      <c r="H33" s="292"/>
      <c r="I33" s="302"/>
      <c r="J33" s="333"/>
      <c r="K33" s="294"/>
    </row>
    <row r="34" spans="1:11" s="267" customFormat="1" ht="24">
      <c r="A34" s="297"/>
      <c r="B34" s="323" t="s">
        <v>406</v>
      </c>
      <c r="C34" s="299"/>
      <c r="D34" s="332"/>
      <c r="E34" s="293"/>
      <c r="F34" s="301"/>
      <c r="G34" s="292"/>
      <c r="H34" s="292"/>
      <c r="I34" s="302"/>
      <c r="J34" s="333"/>
      <c r="K34" s="294"/>
    </row>
    <row r="35" spans="1:11" s="267" customFormat="1" ht="24">
      <c r="A35" s="297"/>
      <c r="B35" s="323" t="s">
        <v>409</v>
      </c>
      <c r="C35" s="299">
        <v>277</v>
      </c>
      <c r="D35" s="332" t="s">
        <v>62</v>
      </c>
      <c r="E35" s="293"/>
      <c r="F35" s="301"/>
      <c r="G35" s="292"/>
      <c r="H35" s="292"/>
      <c r="I35" s="302"/>
      <c r="J35" s="333"/>
      <c r="K35" s="294"/>
    </row>
    <row r="36" spans="1:11" s="267" customFormat="1" ht="24">
      <c r="A36" s="297"/>
      <c r="B36" s="323" t="s">
        <v>410</v>
      </c>
      <c r="C36" s="299">
        <v>631.20000000000005</v>
      </c>
      <c r="D36" s="332" t="s">
        <v>62</v>
      </c>
      <c r="E36" s="293"/>
      <c r="F36" s="301"/>
      <c r="G36" s="292"/>
      <c r="H36" s="292"/>
      <c r="I36" s="302"/>
      <c r="J36" s="333"/>
      <c r="K36" s="294"/>
    </row>
    <row r="37" spans="1:11" s="267" customFormat="1" ht="24">
      <c r="A37" s="297"/>
      <c r="B37" s="323" t="s">
        <v>396</v>
      </c>
      <c r="C37" s="299">
        <v>989.7</v>
      </c>
      <c r="D37" s="332" t="s">
        <v>62</v>
      </c>
      <c r="E37" s="293"/>
      <c r="F37" s="301"/>
      <c r="G37" s="292"/>
      <c r="H37" s="292"/>
      <c r="I37" s="302"/>
      <c r="J37" s="333"/>
      <c r="K37" s="294"/>
    </row>
    <row r="38" spans="1:11" s="267" customFormat="1" ht="24">
      <c r="A38" s="297"/>
      <c r="B38" s="323" t="s">
        <v>407</v>
      </c>
      <c r="C38" s="299">
        <v>56.9</v>
      </c>
      <c r="D38" s="332" t="s">
        <v>62</v>
      </c>
      <c r="E38" s="293"/>
      <c r="F38" s="301"/>
      <c r="G38" s="292"/>
      <c r="H38" s="292"/>
      <c r="I38" s="302"/>
      <c r="J38" s="333"/>
      <c r="K38" s="294"/>
    </row>
    <row r="39" spans="1:11" s="267" customFormat="1" ht="24">
      <c r="A39" s="297"/>
      <c r="B39" s="323" t="s">
        <v>408</v>
      </c>
      <c r="C39" s="299">
        <v>47.2</v>
      </c>
      <c r="D39" s="332" t="s">
        <v>62</v>
      </c>
      <c r="E39" s="293"/>
      <c r="F39" s="301"/>
      <c r="G39" s="292"/>
      <c r="H39" s="292"/>
      <c r="I39" s="302"/>
      <c r="J39" s="333"/>
      <c r="K39" s="294"/>
    </row>
    <row r="40" spans="1:11" s="337" customFormat="1" ht="24">
      <c r="A40" s="334"/>
      <c r="B40" s="331" t="s">
        <v>411</v>
      </c>
      <c r="C40" s="299"/>
      <c r="D40" s="300"/>
      <c r="E40" s="293"/>
      <c r="F40" s="301"/>
      <c r="G40" s="293"/>
      <c r="H40" s="292"/>
      <c r="I40" s="302"/>
      <c r="J40" s="303"/>
      <c r="K40" s="336"/>
    </row>
    <row r="41" spans="1:11" s="337" customFormat="1" ht="48">
      <c r="A41" s="334"/>
      <c r="B41" s="298" t="s">
        <v>412</v>
      </c>
      <c r="C41" s="299">
        <v>84.2</v>
      </c>
      <c r="D41" s="300" t="s">
        <v>56</v>
      </c>
      <c r="E41" s="293"/>
      <c r="F41" s="301"/>
      <c r="G41" s="293"/>
      <c r="H41" s="292"/>
      <c r="I41" s="302"/>
      <c r="J41" s="303"/>
      <c r="K41" s="336"/>
    </row>
    <row r="42" spans="1:11" s="337" customFormat="1" ht="24">
      <c r="A42" s="334"/>
      <c r="B42" s="298" t="s">
        <v>413</v>
      </c>
      <c r="C42" s="299">
        <v>4.21</v>
      </c>
      <c r="D42" s="300" t="s">
        <v>60</v>
      </c>
      <c r="E42" s="293"/>
      <c r="F42" s="301"/>
      <c r="G42" s="293"/>
      <c r="H42" s="292"/>
      <c r="I42" s="302"/>
      <c r="J42" s="303"/>
      <c r="K42" s="336"/>
    </row>
    <row r="43" spans="1:11" s="267" customFormat="1" ht="24">
      <c r="A43" s="297"/>
      <c r="B43" s="323" t="s">
        <v>414</v>
      </c>
      <c r="C43" s="299">
        <v>235.43</v>
      </c>
      <c r="D43" s="332" t="s">
        <v>62</v>
      </c>
      <c r="E43" s="293"/>
      <c r="F43" s="301"/>
      <c r="G43" s="292"/>
      <c r="H43" s="292"/>
      <c r="I43" s="302"/>
      <c r="J43" s="333"/>
      <c r="K43" s="294"/>
    </row>
    <row r="44" spans="1:11" s="267" customFormat="1" ht="24">
      <c r="A44" s="297"/>
      <c r="B44" s="323" t="s">
        <v>415</v>
      </c>
      <c r="C44" s="299">
        <v>18</v>
      </c>
      <c r="D44" s="332" t="s">
        <v>62</v>
      </c>
      <c r="E44" s="293"/>
      <c r="F44" s="301"/>
      <c r="G44" s="292"/>
      <c r="H44" s="292"/>
      <c r="I44" s="302"/>
      <c r="J44" s="333"/>
      <c r="K44" s="294"/>
    </row>
    <row r="45" spans="1:11" s="289" customFormat="1" ht="26.25">
      <c r="A45" s="324"/>
      <c r="B45" s="325" t="s">
        <v>305</v>
      </c>
      <c r="C45" s="326"/>
      <c r="D45" s="327"/>
      <c r="E45" s="328"/>
      <c r="F45" s="329"/>
      <c r="G45" s="329"/>
      <c r="H45" s="329"/>
      <c r="I45" s="329"/>
      <c r="J45" s="330"/>
    </row>
    <row r="46" spans="1:11" s="267" customFormat="1" ht="24">
      <c r="A46" s="297"/>
      <c r="B46" s="321" t="s">
        <v>416</v>
      </c>
      <c r="C46" s="299"/>
      <c r="D46" s="300"/>
      <c r="E46" s="301"/>
      <c r="F46" s="322"/>
      <c r="G46" s="322"/>
      <c r="H46" s="322"/>
      <c r="I46" s="322"/>
      <c r="J46" s="303"/>
      <c r="K46" s="268"/>
    </row>
    <row r="47" spans="1:11" s="267" customFormat="1" ht="24">
      <c r="A47" s="297"/>
      <c r="B47" s="331" t="s">
        <v>417</v>
      </c>
      <c r="C47" s="299"/>
      <c r="D47" s="300"/>
      <c r="E47" s="301"/>
      <c r="F47" s="301"/>
      <c r="G47" s="319"/>
      <c r="H47" s="292"/>
      <c r="I47" s="302"/>
      <c r="J47" s="303"/>
      <c r="K47" s="268"/>
    </row>
    <row r="48" spans="1:11" s="267" customFormat="1" ht="24">
      <c r="A48" s="297"/>
      <c r="B48" s="331" t="s">
        <v>418</v>
      </c>
      <c r="C48" s="299">
        <v>75.5</v>
      </c>
      <c r="D48" s="300" t="s">
        <v>62</v>
      </c>
      <c r="E48" s="301"/>
      <c r="F48" s="301"/>
      <c r="G48" s="319"/>
      <c r="H48" s="292"/>
      <c r="I48" s="302"/>
      <c r="J48" s="303"/>
      <c r="K48" s="268"/>
    </row>
    <row r="49" spans="1:11" s="267" customFormat="1" ht="24">
      <c r="A49" s="297"/>
      <c r="B49" s="331" t="s">
        <v>419</v>
      </c>
      <c r="C49" s="299">
        <v>1104.9000000000001</v>
      </c>
      <c r="D49" s="300" t="s">
        <v>62</v>
      </c>
      <c r="E49" s="301"/>
      <c r="F49" s="301"/>
      <c r="G49" s="319"/>
      <c r="H49" s="292"/>
      <c r="I49" s="302"/>
      <c r="J49" s="303"/>
      <c r="K49" s="268"/>
    </row>
    <row r="50" spans="1:11" s="267" customFormat="1" ht="24">
      <c r="A50" s="297"/>
      <c r="B50" s="331" t="s">
        <v>420</v>
      </c>
      <c r="C50" s="299">
        <v>806.5</v>
      </c>
      <c r="D50" s="300" t="s">
        <v>62</v>
      </c>
      <c r="E50" s="301"/>
      <c r="F50" s="301"/>
      <c r="G50" s="319"/>
      <c r="H50" s="292"/>
      <c r="I50" s="302"/>
      <c r="J50" s="303"/>
      <c r="K50" s="268"/>
    </row>
    <row r="51" spans="1:11" s="267" customFormat="1" ht="24">
      <c r="A51" s="297"/>
      <c r="B51" s="331" t="s">
        <v>421</v>
      </c>
      <c r="C51" s="299">
        <v>550.20000000000005</v>
      </c>
      <c r="D51" s="300" t="s">
        <v>62</v>
      </c>
      <c r="E51" s="301"/>
      <c r="F51" s="301"/>
      <c r="G51" s="319"/>
      <c r="H51" s="292"/>
      <c r="I51" s="302"/>
      <c r="J51" s="303"/>
      <c r="K51" s="268"/>
    </row>
    <row r="52" spans="1:11" s="267" customFormat="1" ht="24">
      <c r="A52" s="297"/>
      <c r="B52" s="331" t="s">
        <v>422</v>
      </c>
      <c r="C52" s="299">
        <v>11.1</v>
      </c>
      <c r="D52" s="300" t="s">
        <v>62</v>
      </c>
      <c r="E52" s="301"/>
      <c r="F52" s="301"/>
      <c r="G52" s="319"/>
      <c r="H52" s="292"/>
      <c r="I52" s="302"/>
      <c r="J52" s="303"/>
      <c r="K52" s="268"/>
    </row>
    <row r="53" spans="1:11" s="267" customFormat="1" ht="24">
      <c r="A53" s="297"/>
      <c r="B53" s="331" t="s">
        <v>434</v>
      </c>
      <c r="C53" s="299">
        <v>133.19999999999999</v>
      </c>
      <c r="D53" s="300" t="s">
        <v>56</v>
      </c>
      <c r="E53" s="301"/>
      <c r="F53" s="301"/>
      <c r="G53" s="319"/>
      <c r="H53" s="292"/>
      <c r="I53" s="302"/>
      <c r="J53" s="303"/>
      <c r="K53" s="268"/>
    </row>
    <row r="54" spans="1:11" s="289" customFormat="1" ht="26.25">
      <c r="A54" s="324"/>
      <c r="B54" s="325" t="s">
        <v>305</v>
      </c>
      <c r="C54" s="326"/>
      <c r="D54" s="327"/>
      <c r="E54" s="328"/>
      <c r="F54" s="329"/>
      <c r="G54" s="329"/>
      <c r="H54" s="329"/>
      <c r="I54" s="329"/>
      <c r="J54" s="330"/>
    </row>
    <row r="55" spans="1:11" s="289" customFormat="1" ht="26.25">
      <c r="A55" s="324"/>
      <c r="B55" s="325" t="s">
        <v>423</v>
      </c>
      <c r="C55" s="326"/>
      <c r="D55" s="327"/>
      <c r="E55" s="328"/>
      <c r="F55" s="329"/>
      <c r="G55" s="329"/>
      <c r="H55" s="329"/>
      <c r="I55" s="329"/>
      <c r="J55" s="330"/>
    </row>
    <row r="56" spans="1:11" s="267" customFormat="1" ht="24">
      <c r="A56" s="297"/>
      <c r="B56" s="368" t="s">
        <v>105</v>
      </c>
      <c r="C56" s="317"/>
      <c r="D56" s="318"/>
      <c r="E56" s="301"/>
      <c r="F56" s="301"/>
      <c r="G56" s="319"/>
      <c r="H56" s="320"/>
      <c r="I56" s="302"/>
      <c r="J56" s="303"/>
      <c r="K56" s="268"/>
    </row>
    <row r="57" spans="1:11" s="267" customFormat="1" ht="21.95" customHeight="1">
      <c r="A57" s="297"/>
      <c r="B57" s="321" t="s">
        <v>460</v>
      </c>
      <c r="C57" s="299"/>
      <c r="D57" s="300"/>
      <c r="E57" s="301"/>
      <c r="F57" s="322"/>
      <c r="G57" s="322"/>
      <c r="H57" s="322"/>
      <c r="I57" s="322"/>
      <c r="J57" s="303"/>
      <c r="K57" s="268"/>
    </row>
    <row r="58" spans="1:11" s="267" customFormat="1" ht="21.95" customHeight="1">
      <c r="A58" s="297"/>
      <c r="B58" s="298" t="s">
        <v>462</v>
      </c>
      <c r="C58" s="299">
        <v>24</v>
      </c>
      <c r="D58" s="300" t="s">
        <v>49</v>
      </c>
      <c r="E58" s="301"/>
      <c r="F58" s="301"/>
      <c r="G58" s="319"/>
      <c r="H58" s="292"/>
      <c r="I58" s="302"/>
      <c r="J58" s="303"/>
      <c r="K58" s="268"/>
    </row>
    <row r="59" spans="1:11" s="267" customFormat="1" ht="21.95" customHeight="1">
      <c r="A59" s="297"/>
      <c r="B59" s="298" t="s">
        <v>461</v>
      </c>
      <c r="C59" s="299">
        <v>12</v>
      </c>
      <c r="D59" s="300" t="s">
        <v>49</v>
      </c>
      <c r="E59" s="301"/>
      <c r="F59" s="301"/>
      <c r="G59" s="319"/>
      <c r="H59" s="292"/>
      <c r="I59" s="302"/>
      <c r="J59" s="303"/>
      <c r="K59" s="268"/>
    </row>
    <row r="60" spans="1:11" s="267" customFormat="1" ht="21.95" customHeight="1">
      <c r="A60" s="297"/>
      <c r="B60" s="298" t="s">
        <v>463</v>
      </c>
      <c r="C60" s="299">
        <v>1</v>
      </c>
      <c r="D60" s="300" t="s">
        <v>375</v>
      </c>
      <c r="E60" s="301"/>
      <c r="F60" s="301"/>
      <c r="G60" s="319"/>
      <c r="H60" s="292"/>
      <c r="I60" s="302"/>
      <c r="J60" s="303"/>
      <c r="K60" s="268"/>
    </row>
    <row r="61" spans="1:11" s="289" customFormat="1" ht="21.95" customHeight="1">
      <c r="A61" s="324"/>
      <c r="B61" s="325" t="s">
        <v>305</v>
      </c>
      <c r="C61" s="326"/>
      <c r="D61" s="327"/>
      <c r="E61" s="328"/>
      <c r="F61" s="329"/>
      <c r="G61" s="329"/>
      <c r="H61" s="329"/>
      <c r="I61" s="329"/>
      <c r="J61" s="330"/>
    </row>
    <row r="62" spans="1:11" s="267" customFormat="1" ht="21.95" customHeight="1">
      <c r="A62" s="297"/>
      <c r="B62" s="321" t="s">
        <v>425</v>
      </c>
      <c r="C62" s="299"/>
      <c r="D62" s="300"/>
      <c r="E62" s="301"/>
      <c r="F62" s="322"/>
      <c r="G62" s="322"/>
      <c r="H62" s="322"/>
      <c r="I62" s="322"/>
      <c r="J62" s="303"/>
      <c r="K62" s="268"/>
    </row>
    <row r="63" spans="1:11" s="267" customFormat="1" ht="21.95" customHeight="1">
      <c r="A63" s="297"/>
      <c r="B63" s="298" t="s">
        <v>424</v>
      </c>
      <c r="C63" s="299">
        <v>48</v>
      </c>
      <c r="D63" s="300" t="s">
        <v>56</v>
      </c>
      <c r="E63" s="301"/>
      <c r="F63" s="301"/>
      <c r="G63" s="319"/>
      <c r="H63" s="292"/>
      <c r="I63" s="302"/>
      <c r="J63" s="303"/>
      <c r="K63" s="268"/>
    </row>
    <row r="64" spans="1:11" s="267" customFormat="1" ht="21.95" customHeight="1">
      <c r="A64" s="297"/>
      <c r="B64" s="298" t="s">
        <v>521</v>
      </c>
      <c r="C64" s="299">
        <v>12.5</v>
      </c>
      <c r="D64" s="300" t="s">
        <v>56</v>
      </c>
      <c r="E64" s="301"/>
      <c r="F64" s="301"/>
      <c r="G64" s="319"/>
      <c r="H64" s="292"/>
      <c r="I64" s="302"/>
      <c r="J64" s="303"/>
      <c r="K64" s="268"/>
    </row>
    <row r="65" spans="1:11" s="267" customFormat="1" ht="21.95" customHeight="1">
      <c r="A65" s="297"/>
      <c r="B65" s="298" t="s">
        <v>544</v>
      </c>
      <c r="C65" s="299">
        <v>60.6</v>
      </c>
      <c r="D65" s="300" t="s">
        <v>56</v>
      </c>
      <c r="E65" s="301"/>
      <c r="F65" s="301"/>
      <c r="G65" s="319"/>
      <c r="H65" s="292"/>
      <c r="I65" s="302"/>
      <c r="J65" s="303"/>
      <c r="K65" s="268"/>
    </row>
    <row r="66" spans="1:11" s="289" customFormat="1" ht="21.95" customHeight="1">
      <c r="A66" s="324"/>
      <c r="B66" s="325" t="s">
        <v>305</v>
      </c>
      <c r="C66" s="326"/>
      <c r="D66" s="327"/>
      <c r="E66" s="328"/>
      <c r="F66" s="329"/>
      <c r="G66" s="329"/>
      <c r="H66" s="329"/>
      <c r="I66" s="329"/>
      <c r="J66" s="330"/>
    </row>
    <row r="67" spans="1:11" s="267" customFormat="1" ht="24">
      <c r="A67" s="297"/>
      <c r="B67" s="321" t="s">
        <v>436</v>
      </c>
      <c r="C67" s="299"/>
      <c r="D67" s="300"/>
      <c r="E67" s="301"/>
      <c r="F67" s="322"/>
      <c r="G67" s="322"/>
      <c r="H67" s="322"/>
      <c r="I67" s="322"/>
      <c r="J67" s="303"/>
      <c r="K67" s="268"/>
    </row>
    <row r="68" spans="1:11" s="267" customFormat="1" ht="24">
      <c r="A68" s="297"/>
      <c r="B68" s="298" t="s">
        <v>426</v>
      </c>
      <c r="C68" s="299">
        <v>90</v>
      </c>
      <c r="D68" s="300" t="s">
        <v>56</v>
      </c>
      <c r="E68" s="301"/>
      <c r="F68" s="301"/>
      <c r="G68" s="319"/>
      <c r="H68" s="292"/>
      <c r="I68" s="302"/>
      <c r="J68" s="303"/>
      <c r="K68" s="268"/>
    </row>
    <row r="69" spans="1:11" s="267" customFormat="1" ht="24">
      <c r="A69" s="297"/>
      <c r="B69" s="298" t="s">
        <v>427</v>
      </c>
      <c r="C69" s="299">
        <v>90</v>
      </c>
      <c r="D69" s="300" t="s">
        <v>56</v>
      </c>
      <c r="E69" s="301"/>
      <c r="F69" s="301"/>
      <c r="G69" s="319"/>
      <c r="H69" s="292"/>
      <c r="I69" s="302"/>
      <c r="J69" s="303"/>
      <c r="K69" s="268"/>
    </row>
    <row r="70" spans="1:11" s="267" customFormat="1" ht="24">
      <c r="A70" s="297"/>
      <c r="B70" s="298" t="s">
        <v>437</v>
      </c>
      <c r="C70" s="299">
        <v>90</v>
      </c>
      <c r="D70" s="300" t="s">
        <v>56</v>
      </c>
      <c r="E70" s="301"/>
      <c r="F70" s="301"/>
      <c r="G70" s="319"/>
      <c r="H70" s="292"/>
      <c r="I70" s="302"/>
      <c r="J70" s="303"/>
      <c r="K70" s="268"/>
    </row>
    <row r="71" spans="1:11" s="267" customFormat="1" ht="24">
      <c r="A71" s="297"/>
      <c r="B71" s="298" t="s">
        <v>435</v>
      </c>
      <c r="C71" s="299">
        <v>95</v>
      </c>
      <c r="D71" s="300" t="s">
        <v>135</v>
      </c>
      <c r="E71" s="301"/>
      <c r="F71" s="301"/>
      <c r="G71" s="319"/>
      <c r="H71" s="292"/>
      <c r="I71" s="302"/>
      <c r="J71" s="303"/>
      <c r="K71" s="268"/>
    </row>
    <row r="72" spans="1:11" s="267" customFormat="1" ht="24">
      <c r="A72" s="297"/>
      <c r="B72" s="298" t="s">
        <v>428</v>
      </c>
      <c r="C72" s="299">
        <v>60</v>
      </c>
      <c r="D72" s="300" t="s">
        <v>135</v>
      </c>
      <c r="E72" s="301"/>
      <c r="F72" s="301"/>
      <c r="G72" s="319"/>
      <c r="H72" s="292"/>
      <c r="I72" s="302"/>
      <c r="J72" s="303"/>
      <c r="K72" s="268"/>
    </row>
    <row r="73" spans="1:11" s="267" customFormat="1" ht="24">
      <c r="A73" s="297"/>
      <c r="B73" s="298" t="s">
        <v>429</v>
      </c>
      <c r="C73" s="299">
        <v>4.3899999999999997</v>
      </c>
      <c r="D73" s="300" t="s">
        <v>56</v>
      </c>
      <c r="E73" s="301"/>
      <c r="F73" s="301"/>
      <c r="G73" s="319"/>
      <c r="H73" s="292"/>
      <c r="I73" s="302"/>
      <c r="J73" s="303"/>
      <c r="K73" s="268"/>
    </row>
    <row r="74" spans="1:11" s="267" customFormat="1" ht="24">
      <c r="A74" s="297"/>
      <c r="B74" s="298" t="s">
        <v>430</v>
      </c>
      <c r="C74" s="299">
        <v>1.3</v>
      </c>
      <c r="D74" s="300" t="s">
        <v>56</v>
      </c>
      <c r="E74" s="301"/>
      <c r="F74" s="301"/>
      <c r="G74" s="319"/>
      <c r="H74" s="292"/>
      <c r="I74" s="302"/>
      <c r="J74" s="303"/>
      <c r="K74" s="268"/>
    </row>
    <row r="75" spans="1:11" s="267" customFormat="1" ht="24">
      <c r="A75" s="297"/>
      <c r="B75" s="298" t="s">
        <v>431</v>
      </c>
      <c r="C75" s="299">
        <v>5.4</v>
      </c>
      <c r="D75" s="300" t="s">
        <v>56</v>
      </c>
      <c r="E75" s="301"/>
      <c r="F75" s="301"/>
      <c r="G75" s="319"/>
      <c r="H75" s="292"/>
      <c r="I75" s="302"/>
      <c r="J75" s="303"/>
      <c r="K75" s="268"/>
    </row>
    <row r="76" spans="1:11" s="267" customFormat="1" ht="24">
      <c r="A76" s="297"/>
      <c r="B76" s="331" t="s">
        <v>432</v>
      </c>
      <c r="C76" s="299">
        <v>32</v>
      </c>
      <c r="D76" s="300" t="s">
        <v>135</v>
      </c>
      <c r="E76" s="301"/>
      <c r="F76" s="301"/>
      <c r="G76" s="319"/>
      <c r="H76" s="292"/>
      <c r="I76" s="302"/>
      <c r="J76" s="303"/>
      <c r="K76" s="268"/>
    </row>
    <row r="77" spans="1:11" s="267" customFormat="1" ht="24">
      <c r="A77" s="297"/>
      <c r="B77" s="331" t="s">
        <v>433</v>
      </c>
      <c r="C77" s="299">
        <v>30</v>
      </c>
      <c r="D77" s="300" t="s">
        <v>135</v>
      </c>
      <c r="E77" s="301"/>
      <c r="F77" s="301"/>
      <c r="G77" s="319"/>
      <c r="H77" s="292"/>
      <c r="I77" s="302"/>
      <c r="J77" s="303"/>
      <c r="K77" s="268"/>
    </row>
    <row r="78" spans="1:11" s="289" customFormat="1" ht="26.25">
      <c r="A78" s="324"/>
      <c r="B78" s="325" t="s">
        <v>305</v>
      </c>
      <c r="C78" s="326"/>
      <c r="D78" s="327"/>
      <c r="E78" s="328"/>
      <c r="F78" s="329"/>
      <c r="G78" s="329"/>
      <c r="H78" s="329"/>
      <c r="I78" s="329"/>
      <c r="J78" s="330"/>
    </row>
    <row r="79" spans="1:11" s="267" customFormat="1" ht="24">
      <c r="A79" s="297"/>
      <c r="B79" s="321" t="s">
        <v>438</v>
      </c>
      <c r="C79" s="299"/>
      <c r="D79" s="300"/>
      <c r="E79" s="301"/>
      <c r="F79" s="322"/>
      <c r="G79" s="322"/>
      <c r="H79" s="322"/>
      <c r="I79" s="322"/>
      <c r="J79" s="303"/>
      <c r="K79" s="268"/>
    </row>
    <row r="80" spans="1:11" s="267" customFormat="1" ht="48">
      <c r="A80" s="297"/>
      <c r="B80" s="298" t="s">
        <v>546</v>
      </c>
      <c r="C80" s="299">
        <v>2.2000000000000002</v>
      </c>
      <c r="D80" s="300" t="s">
        <v>56</v>
      </c>
      <c r="E80" s="301"/>
      <c r="F80" s="301"/>
      <c r="G80" s="319"/>
      <c r="H80" s="292"/>
      <c r="I80" s="302"/>
      <c r="J80" s="303"/>
      <c r="K80" s="268"/>
    </row>
    <row r="81" spans="1:11" s="267" customFormat="1" ht="48">
      <c r="A81" s="297"/>
      <c r="B81" s="298" t="s">
        <v>548</v>
      </c>
      <c r="C81" s="299">
        <v>5.5</v>
      </c>
      <c r="D81" s="300" t="s">
        <v>56</v>
      </c>
      <c r="E81" s="301"/>
      <c r="F81" s="301"/>
      <c r="G81" s="319"/>
      <c r="H81" s="292"/>
      <c r="I81" s="302"/>
      <c r="J81" s="303"/>
      <c r="K81" s="268"/>
    </row>
    <row r="82" spans="1:11" s="267" customFormat="1" ht="24">
      <c r="A82" s="297"/>
      <c r="B82" s="298" t="s">
        <v>547</v>
      </c>
      <c r="C82" s="299">
        <v>67.3</v>
      </c>
      <c r="D82" s="300" t="s">
        <v>56</v>
      </c>
      <c r="E82" s="301"/>
      <c r="F82" s="301"/>
      <c r="G82" s="319"/>
      <c r="H82" s="292"/>
      <c r="I82" s="302"/>
      <c r="J82" s="303"/>
      <c r="K82" s="268"/>
    </row>
    <row r="83" spans="1:11" s="289" customFormat="1" ht="26.25">
      <c r="A83" s="324"/>
      <c r="B83" s="325" t="s">
        <v>305</v>
      </c>
      <c r="C83" s="326"/>
      <c r="D83" s="327"/>
      <c r="E83" s="328"/>
      <c r="F83" s="329"/>
      <c r="G83" s="329"/>
      <c r="H83" s="329"/>
      <c r="I83" s="329"/>
      <c r="J83" s="330"/>
    </row>
    <row r="84" spans="1:11" s="267" customFormat="1" ht="24">
      <c r="A84" s="297"/>
      <c r="B84" s="321" t="s">
        <v>376</v>
      </c>
      <c r="C84" s="299"/>
      <c r="D84" s="300"/>
      <c r="E84" s="301"/>
      <c r="F84" s="322"/>
      <c r="G84" s="322"/>
      <c r="H84" s="322"/>
      <c r="I84" s="322"/>
      <c r="J84" s="303"/>
      <c r="K84" s="268"/>
    </row>
    <row r="85" spans="1:11" s="267" customFormat="1" ht="24">
      <c r="A85" s="297"/>
      <c r="B85" s="298" t="s">
        <v>439</v>
      </c>
      <c r="C85" s="299">
        <v>85</v>
      </c>
      <c r="D85" s="300" t="s">
        <v>56</v>
      </c>
      <c r="E85" s="301"/>
      <c r="F85" s="301"/>
      <c r="G85" s="319"/>
      <c r="H85" s="292"/>
      <c r="I85" s="302"/>
      <c r="J85" s="303"/>
      <c r="K85" s="268"/>
    </row>
    <row r="86" spans="1:11" s="267" customFormat="1" ht="24">
      <c r="A86" s="297"/>
      <c r="B86" s="298" t="s">
        <v>440</v>
      </c>
      <c r="C86" s="299">
        <v>85</v>
      </c>
      <c r="D86" s="300" t="s">
        <v>56</v>
      </c>
      <c r="E86" s="301"/>
      <c r="F86" s="301"/>
      <c r="G86" s="319"/>
      <c r="H86" s="292"/>
      <c r="I86" s="302"/>
      <c r="J86" s="303"/>
      <c r="K86" s="268"/>
    </row>
    <row r="87" spans="1:11" s="267" customFormat="1" ht="24">
      <c r="A87" s="297"/>
      <c r="B87" s="298" t="s">
        <v>441</v>
      </c>
      <c r="C87" s="299">
        <v>36</v>
      </c>
      <c r="D87" s="300" t="s">
        <v>56</v>
      </c>
      <c r="E87" s="301"/>
      <c r="F87" s="301"/>
      <c r="G87" s="319"/>
      <c r="H87" s="292"/>
      <c r="I87" s="302"/>
      <c r="J87" s="303"/>
      <c r="K87" s="268"/>
    </row>
    <row r="88" spans="1:11" s="267" customFormat="1" ht="24">
      <c r="A88" s="297"/>
      <c r="B88" s="298" t="s">
        <v>442</v>
      </c>
      <c r="C88" s="299">
        <v>39.200000000000003</v>
      </c>
      <c r="D88" s="300" t="s">
        <v>56</v>
      </c>
      <c r="E88" s="301"/>
      <c r="F88" s="301"/>
      <c r="G88" s="319"/>
      <c r="H88" s="292"/>
      <c r="I88" s="302"/>
      <c r="J88" s="303"/>
      <c r="K88" s="268"/>
    </row>
    <row r="89" spans="1:11" s="267" customFormat="1" ht="24">
      <c r="A89" s="297"/>
      <c r="B89" s="298" t="s">
        <v>443</v>
      </c>
      <c r="C89" s="299">
        <v>30</v>
      </c>
      <c r="D89" s="300" t="s">
        <v>135</v>
      </c>
      <c r="E89" s="301"/>
      <c r="F89" s="301"/>
      <c r="G89" s="319"/>
      <c r="H89" s="292"/>
      <c r="I89" s="302"/>
      <c r="J89" s="303"/>
      <c r="K89" s="268"/>
    </row>
    <row r="90" spans="1:11" s="267" customFormat="1" ht="24">
      <c r="A90" s="297"/>
      <c r="B90" s="298" t="s">
        <v>444</v>
      </c>
      <c r="C90" s="299">
        <v>16</v>
      </c>
      <c r="D90" s="300" t="s">
        <v>135</v>
      </c>
      <c r="E90" s="301"/>
      <c r="F90" s="301"/>
      <c r="G90" s="319"/>
      <c r="H90" s="292"/>
      <c r="I90" s="302"/>
      <c r="J90" s="303"/>
      <c r="K90" s="268"/>
    </row>
    <row r="91" spans="1:11" s="289" customFormat="1" ht="26.25">
      <c r="A91" s="324"/>
      <c r="B91" s="325" t="s">
        <v>305</v>
      </c>
      <c r="C91" s="326"/>
      <c r="D91" s="327"/>
      <c r="E91" s="328"/>
      <c r="F91" s="329"/>
      <c r="G91" s="329"/>
      <c r="H91" s="329"/>
      <c r="I91" s="329"/>
      <c r="J91" s="330"/>
    </row>
    <row r="92" spans="1:11" s="267" customFormat="1" ht="24">
      <c r="A92" s="297"/>
      <c r="B92" s="321" t="s">
        <v>453</v>
      </c>
      <c r="C92" s="299"/>
      <c r="D92" s="300"/>
      <c r="E92" s="301"/>
      <c r="F92" s="322"/>
      <c r="G92" s="322"/>
      <c r="H92" s="322"/>
      <c r="I92" s="322"/>
      <c r="J92" s="303"/>
      <c r="K92" s="268"/>
    </row>
    <row r="93" spans="1:11" s="267" customFormat="1" ht="24">
      <c r="A93" s="297"/>
      <c r="B93" s="298" t="s">
        <v>445</v>
      </c>
      <c r="C93" s="299"/>
      <c r="D93" s="300"/>
      <c r="E93" s="301"/>
      <c r="F93" s="301"/>
      <c r="G93" s="319"/>
      <c r="H93" s="292"/>
      <c r="I93" s="302"/>
      <c r="J93" s="303"/>
      <c r="K93" s="268"/>
    </row>
    <row r="94" spans="1:11" s="267" customFormat="1" ht="24">
      <c r="A94" s="297"/>
      <c r="B94" s="298" t="s">
        <v>446</v>
      </c>
      <c r="C94" s="299">
        <v>1</v>
      </c>
      <c r="D94" s="300" t="s">
        <v>64</v>
      </c>
      <c r="E94" s="301"/>
      <c r="F94" s="301"/>
      <c r="G94" s="319"/>
      <c r="H94" s="292"/>
      <c r="I94" s="302"/>
      <c r="J94" s="303"/>
      <c r="K94" s="268"/>
    </row>
    <row r="95" spans="1:11" s="267" customFormat="1" ht="24">
      <c r="A95" s="297"/>
      <c r="B95" s="298" t="s">
        <v>447</v>
      </c>
      <c r="C95" s="299">
        <v>2</v>
      </c>
      <c r="D95" s="300" t="s">
        <v>64</v>
      </c>
      <c r="E95" s="301"/>
      <c r="F95" s="301"/>
      <c r="G95" s="319"/>
      <c r="H95" s="292"/>
      <c r="I95" s="302"/>
      <c r="J95" s="303"/>
      <c r="K95" s="268"/>
    </row>
    <row r="96" spans="1:11" s="267" customFormat="1" ht="24">
      <c r="A96" s="297"/>
      <c r="B96" s="298" t="s">
        <v>448</v>
      </c>
      <c r="C96" s="299">
        <v>1</v>
      </c>
      <c r="D96" s="300" t="s">
        <v>64</v>
      </c>
      <c r="E96" s="301"/>
      <c r="F96" s="301"/>
      <c r="G96" s="319"/>
      <c r="H96" s="292"/>
      <c r="I96" s="302"/>
      <c r="J96" s="303"/>
      <c r="K96" s="268"/>
    </row>
    <row r="97" spans="1:11" s="267" customFormat="1" ht="24">
      <c r="A97" s="297"/>
      <c r="B97" s="298" t="s">
        <v>449</v>
      </c>
      <c r="C97" s="299"/>
      <c r="D97" s="300"/>
      <c r="E97" s="301"/>
      <c r="F97" s="301"/>
      <c r="G97" s="319"/>
      <c r="H97" s="292"/>
      <c r="I97" s="302"/>
      <c r="J97" s="303"/>
      <c r="K97" s="268"/>
    </row>
    <row r="98" spans="1:11" s="267" customFormat="1" ht="24">
      <c r="A98" s="297"/>
      <c r="B98" s="298" t="s">
        <v>450</v>
      </c>
      <c r="C98" s="299">
        <v>3</v>
      </c>
      <c r="D98" s="300" t="s">
        <v>64</v>
      </c>
      <c r="E98" s="301"/>
      <c r="F98" s="301"/>
      <c r="G98" s="319"/>
      <c r="H98" s="292"/>
      <c r="I98" s="302"/>
      <c r="J98" s="303"/>
      <c r="K98" s="268"/>
    </row>
    <row r="99" spans="1:11" s="267" customFormat="1" ht="24">
      <c r="A99" s="297"/>
      <c r="B99" s="298" t="s">
        <v>451</v>
      </c>
      <c r="C99" s="299">
        <v>1</v>
      </c>
      <c r="D99" s="300" t="s">
        <v>64</v>
      </c>
      <c r="E99" s="301"/>
      <c r="F99" s="301"/>
      <c r="G99" s="319"/>
      <c r="H99" s="292"/>
      <c r="I99" s="302"/>
      <c r="J99" s="303"/>
      <c r="K99" s="268"/>
    </row>
    <row r="100" spans="1:11" s="267" customFormat="1" ht="24">
      <c r="A100" s="297"/>
      <c r="B100" s="298" t="s">
        <v>452</v>
      </c>
      <c r="C100" s="299">
        <v>1</v>
      </c>
      <c r="D100" s="300" t="s">
        <v>64</v>
      </c>
      <c r="E100" s="301"/>
      <c r="F100" s="301"/>
      <c r="G100" s="319"/>
      <c r="H100" s="292"/>
      <c r="I100" s="302"/>
      <c r="J100" s="303"/>
      <c r="K100" s="268"/>
    </row>
    <row r="101" spans="1:11" s="289" customFormat="1" ht="26.25">
      <c r="A101" s="324"/>
      <c r="B101" s="325" t="s">
        <v>305</v>
      </c>
      <c r="C101" s="326"/>
      <c r="D101" s="327"/>
      <c r="E101" s="328"/>
      <c r="F101" s="329"/>
      <c r="G101" s="329"/>
      <c r="H101" s="329"/>
      <c r="I101" s="329"/>
      <c r="J101" s="330"/>
    </row>
    <row r="102" spans="1:11" s="267" customFormat="1" ht="24">
      <c r="A102" s="297"/>
      <c r="B102" s="321" t="s">
        <v>464</v>
      </c>
      <c r="C102" s="299"/>
      <c r="D102" s="300"/>
      <c r="E102" s="301"/>
      <c r="F102" s="322"/>
      <c r="G102" s="322"/>
      <c r="H102" s="322"/>
      <c r="I102" s="322"/>
      <c r="J102" s="303"/>
      <c r="K102" s="268"/>
    </row>
    <row r="103" spans="1:11" s="267" customFormat="1" ht="24">
      <c r="A103" s="297"/>
      <c r="B103" s="298" t="s">
        <v>454</v>
      </c>
      <c r="C103" s="299">
        <v>1</v>
      </c>
      <c r="D103" s="300" t="s">
        <v>64</v>
      </c>
      <c r="E103" s="293"/>
      <c r="F103" s="369"/>
      <c r="G103" s="293"/>
      <c r="H103" s="292"/>
      <c r="I103" s="302"/>
      <c r="J103" s="303"/>
      <c r="K103" s="268"/>
    </row>
    <row r="104" spans="1:11" s="267" customFormat="1" ht="24">
      <c r="A104" s="297"/>
      <c r="B104" s="298" t="s">
        <v>455</v>
      </c>
      <c r="C104" s="299">
        <v>1</v>
      </c>
      <c r="D104" s="300" t="s">
        <v>64</v>
      </c>
      <c r="E104" s="369"/>
      <c r="F104" s="369"/>
      <c r="G104" s="370"/>
      <c r="H104" s="292"/>
      <c r="I104" s="302"/>
      <c r="J104" s="303"/>
      <c r="K104" s="268"/>
    </row>
    <row r="105" spans="1:11" s="267" customFormat="1" ht="24">
      <c r="A105" s="297"/>
      <c r="B105" s="298" t="s">
        <v>456</v>
      </c>
      <c r="C105" s="247">
        <v>1</v>
      </c>
      <c r="D105" s="248" t="s">
        <v>64</v>
      </c>
      <c r="E105" s="371"/>
      <c r="F105" s="371"/>
      <c r="G105" s="372"/>
      <c r="H105" s="292"/>
      <c r="I105" s="302"/>
      <c r="J105" s="303"/>
      <c r="K105" s="268"/>
    </row>
    <row r="106" spans="1:11" s="267" customFormat="1" ht="48">
      <c r="A106" s="297"/>
      <c r="B106" s="298" t="s">
        <v>457</v>
      </c>
      <c r="C106" s="299">
        <v>1</v>
      </c>
      <c r="D106" s="300" t="s">
        <v>64</v>
      </c>
      <c r="E106" s="371"/>
      <c r="F106" s="371"/>
      <c r="G106" s="372"/>
      <c r="H106" s="292"/>
      <c r="I106" s="302"/>
      <c r="J106" s="303"/>
      <c r="K106" s="268"/>
    </row>
    <row r="107" spans="1:11" s="267" customFormat="1" ht="24">
      <c r="A107" s="297"/>
      <c r="B107" s="298" t="s">
        <v>458</v>
      </c>
      <c r="C107" s="299">
        <v>1</v>
      </c>
      <c r="D107" s="300" t="s">
        <v>64</v>
      </c>
      <c r="E107" s="371"/>
      <c r="F107" s="371"/>
      <c r="G107" s="372"/>
      <c r="H107" s="292"/>
      <c r="I107" s="302"/>
      <c r="J107" s="303"/>
      <c r="K107" s="268"/>
    </row>
    <row r="108" spans="1:11" s="267" customFormat="1" ht="24">
      <c r="A108" s="297"/>
      <c r="B108" s="298" t="s">
        <v>459</v>
      </c>
      <c r="C108" s="299">
        <v>1</v>
      </c>
      <c r="D108" s="300" t="s">
        <v>64</v>
      </c>
      <c r="E108" s="301"/>
      <c r="F108" s="301"/>
      <c r="G108" s="319"/>
      <c r="H108" s="292"/>
      <c r="I108" s="302"/>
      <c r="J108" s="303"/>
      <c r="K108" s="268"/>
    </row>
    <row r="109" spans="1:11" s="289" customFormat="1" ht="26.25">
      <c r="A109" s="324"/>
      <c r="B109" s="325" t="s">
        <v>305</v>
      </c>
      <c r="C109" s="326"/>
      <c r="D109" s="327"/>
      <c r="E109" s="328"/>
      <c r="F109" s="329"/>
      <c r="G109" s="329"/>
      <c r="H109" s="329"/>
      <c r="I109" s="329"/>
      <c r="J109" s="330"/>
    </row>
    <row r="110" spans="1:11" s="289" customFormat="1" ht="26.25">
      <c r="A110" s="324"/>
      <c r="B110" s="325" t="s">
        <v>106</v>
      </c>
      <c r="C110" s="326"/>
      <c r="D110" s="327"/>
      <c r="E110" s="328"/>
      <c r="F110" s="329"/>
      <c r="G110" s="329"/>
      <c r="H110" s="329"/>
      <c r="I110" s="329"/>
      <c r="J110" s="330"/>
    </row>
    <row r="111" spans="1:11" s="267" customFormat="1" ht="24">
      <c r="A111" s="297"/>
      <c r="B111" s="368" t="s">
        <v>465</v>
      </c>
      <c r="C111" s="317"/>
      <c r="D111" s="318"/>
      <c r="E111" s="301"/>
      <c r="F111" s="301"/>
      <c r="G111" s="319"/>
      <c r="H111" s="320"/>
      <c r="I111" s="302"/>
      <c r="J111" s="303"/>
      <c r="K111" s="268"/>
    </row>
    <row r="112" spans="1:11" s="267" customFormat="1" ht="24">
      <c r="A112" s="297"/>
      <c r="B112" s="321" t="s">
        <v>466</v>
      </c>
      <c r="C112" s="299"/>
      <c r="D112" s="300"/>
      <c r="E112" s="301"/>
      <c r="F112" s="322"/>
      <c r="G112" s="322"/>
      <c r="H112" s="322"/>
      <c r="I112" s="322"/>
      <c r="J112" s="303"/>
      <c r="K112" s="268"/>
    </row>
    <row r="113" spans="1:11" s="267" customFormat="1" ht="21.95" customHeight="1">
      <c r="A113" s="297"/>
      <c r="B113" s="298" t="s">
        <v>470</v>
      </c>
      <c r="C113" s="299">
        <v>10</v>
      </c>
      <c r="D113" s="300" t="s">
        <v>468</v>
      </c>
      <c r="E113" s="371"/>
      <c r="F113" s="371"/>
      <c r="G113" s="372"/>
      <c r="H113" s="292"/>
      <c r="I113" s="302"/>
      <c r="J113" s="303"/>
      <c r="K113" s="268"/>
    </row>
    <row r="114" spans="1:11" s="267" customFormat="1" ht="21.95" customHeight="1">
      <c r="A114" s="297"/>
      <c r="B114" s="298" t="s">
        <v>471</v>
      </c>
      <c r="C114" s="299">
        <v>10</v>
      </c>
      <c r="D114" s="300" t="s">
        <v>468</v>
      </c>
      <c r="E114" s="371"/>
      <c r="F114" s="371"/>
      <c r="G114" s="372"/>
      <c r="H114" s="292"/>
      <c r="I114" s="302"/>
      <c r="J114" s="303"/>
      <c r="K114" s="268"/>
    </row>
    <row r="115" spans="1:11" s="267" customFormat="1" ht="21.95" customHeight="1">
      <c r="A115" s="297"/>
      <c r="B115" s="298" t="s">
        <v>472</v>
      </c>
      <c r="C115" s="299">
        <v>5</v>
      </c>
      <c r="D115" s="300" t="s">
        <v>468</v>
      </c>
      <c r="E115" s="371"/>
      <c r="F115" s="371"/>
      <c r="G115" s="372"/>
      <c r="H115" s="292"/>
      <c r="I115" s="302"/>
      <c r="J115" s="303"/>
      <c r="K115" s="268"/>
    </row>
    <row r="116" spans="1:11" s="267" customFormat="1" ht="21.95" customHeight="1">
      <c r="A116" s="297"/>
      <c r="B116" s="298" t="s">
        <v>469</v>
      </c>
      <c r="C116" s="299">
        <v>3</v>
      </c>
      <c r="D116" s="300" t="s">
        <v>64</v>
      </c>
      <c r="E116" s="301"/>
      <c r="F116" s="301"/>
      <c r="G116" s="319"/>
      <c r="H116" s="292"/>
      <c r="I116" s="302"/>
      <c r="J116" s="303"/>
      <c r="K116" s="268"/>
    </row>
    <row r="117" spans="1:11" s="289" customFormat="1" ht="21.95" customHeight="1">
      <c r="A117" s="324"/>
      <c r="B117" s="325" t="s">
        <v>305</v>
      </c>
      <c r="C117" s="326"/>
      <c r="D117" s="327"/>
      <c r="E117" s="328"/>
      <c r="F117" s="329"/>
      <c r="G117" s="329"/>
      <c r="H117" s="329"/>
      <c r="I117" s="329"/>
      <c r="J117" s="330"/>
    </row>
    <row r="118" spans="1:11" s="267" customFormat="1" ht="21.95" customHeight="1">
      <c r="A118" s="297"/>
      <c r="B118" s="321" t="s">
        <v>467</v>
      </c>
      <c r="C118" s="299"/>
      <c r="D118" s="300"/>
      <c r="E118" s="301"/>
      <c r="F118" s="322"/>
      <c r="G118" s="322"/>
      <c r="H118" s="322"/>
      <c r="I118" s="322"/>
      <c r="J118" s="303"/>
      <c r="K118" s="268"/>
    </row>
    <row r="119" spans="1:11" s="267" customFormat="1" ht="21.95" customHeight="1">
      <c r="A119" s="297"/>
      <c r="B119" s="298" t="s">
        <v>473</v>
      </c>
      <c r="C119" s="299">
        <v>10</v>
      </c>
      <c r="D119" s="300" t="s">
        <v>468</v>
      </c>
      <c r="E119" s="371"/>
      <c r="F119" s="371"/>
      <c r="G119" s="372"/>
      <c r="H119" s="292"/>
      <c r="I119" s="302"/>
      <c r="J119" s="303"/>
      <c r="K119" s="268"/>
    </row>
    <row r="120" spans="1:11" s="267" customFormat="1" ht="21.95" customHeight="1">
      <c r="A120" s="297"/>
      <c r="B120" s="298" t="s">
        <v>474</v>
      </c>
      <c r="C120" s="299">
        <v>10</v>
      </c>
      <c r="D120" s="300" t="s">
        <v>468</v>
      </c>
      <c r="E120" s="371"/>
      <c r="F120" s="371"/>
      <c r="G120" s="372"/>
      <c r="H120" s="292"/>
      <c r="I120" s="302"/>
      <c r="J120" s="303"/>
      <c r="K120" s="268"/>
    </row>
    <row r="121" spans="1:11" s="267" customFormat="1" ht="21.95" customHeight="1">
      <c r="A121" s="297"/>
      <c r="B121" s="298" t="s">
        <v>475</v>
      </c>
      <c r="C121" s="299">
        <v>1</v>
      </c>
      <c r="D121" s="300" t="s">
        <v>64</v>
      </c>
      <c r="E121" s="301"/>
      <c r="F121" s="301"/>
      <c r="G121" s="319"/>
      <c r="H121" s="292"/>
      <c r="I121" s="302"/>
      <c r="J121" s="303"/>
      <c r="K121" s="268"/>
    </row>
    <row r="122" spans="1:11" s="267" customFormat="1" ht="21.95" customHeight="1">
      <c r="A122" s="297"/>
      <c r="B122" s="298" t="s">
        <v>476</v>
      </c>
      <c r="C122" s="299">
        <v>1</v>
      </c>
      <c r="D122" s="300" t="s">
        <v>64</v>
      </c>
      <c r="E122" s="301"/>
      <c r="F122" s="301"/>
      <c r="G122" s="319"/>
      <c r="H122" s="292"/>
      <c r="I122" s="302"/>
      <c r="J122" s="303"/>
      <c r="K122" s="268"/>
    </row>
    <row r="123" spans="1:11" s="267" customFormat="1" ht="21.95" customHeight="1">
      <c r="A123" s="297"/>
      <c r="B123" s="298"/>
      <c r="C123" s="299"/>
      <c r="D123" s="300"/>
      <c r="E123" s="301"/>
      <c r="F123" s="301"/>
      <c r="G123" s="319"/>
      <c r="H123" s="292"/>
      <c r="I123" s="302"/>
      <c r="J123" s="303"/>
      <c r="K123" s="268"/>
    </row>
    <row r="124" spans="1:11" s="267" customFormat="1" ht="21.95" customHeight="1">
      <c r="A124" s="297"/>
      <c r="B124" s="298"/>
      <c r="C124" s="299"/>
      <c r="D124" s="300"/>
      <c r="E124" s="371"/>
      <c r="F124" s="371"/>
      <c r="G124" s="372"/>
      <c r="H124" s="292"/>
      <c r="I124" s="302"/>
      <c r="J124" s="303"/>
      <c r="K124" s="268"/>
    </row>
    <row r="125" spans="1:11" s="289" customFormat="1" ht="21.95" customHeight="1">
      <c r="A125" s="324"/>
      <c r="B125" s="325" t="s">
        <v>305</v>
      </c>
      <c r="C125" s="326"/>
      <c r="D125" s="327"/>
      <c r="E125" s="328"/>
      <c r="F125" s="329"/>
      <c r="G125" s="329"/>
      <c r="H125" s="329"/>
      <c r="I125" s="329"/>
      <c r="J125" s="330"/>
    </row>
    <row r="126" spans="1:11" s="267" customFormat="1" ht="21.95" customHeight="1">
      <c r="A126" s="297"/>
      <c r="B126" s="321" t="s">
        <v>477</v>
      </c>
      <c r="C126" s="299"/>
      <c r="D126" s="300"/>
      <c r="E126" s="301"/>
      <c r="F126" s="322"/>
      <c r="G126" s="322"/>
      <c r="H126" s="322"/>
      <c r="I126" s="322"/>
      <c r="J126" s="303"/>
      <c r="K126" s="268"/>
    </row>
    <row r="127" spans="1:11" s="267" customFormat="1" ht="21.95" customHeight="1">
      <c r="A127" s="297"/>
      <c r="B127" s="298" t="s">
        <v>478</v>
      </c>
      <c r="C127" s="299">
        <v>5</v>
      </c>
      <c r="D127" s="300" t="s">
        <v>468</v>
      </c>
      <c r="E127" s="371"/>
      <c r="F127" s="371"/>
      <c r="G127" s="372"/>
      <c r="H127" s="292"/>
      <c r="I127" s="302"/>
      <c r="J127" s="303"/>
      <c r="K127" s="268"/>
    </row>
    <row r="128" spans="1:11" s="289" customFormat="1" ht="21.95" customHeight="1">
      <c r="A128" s="324"/>
      <c r="B128" s="325" t="s">
        <v>305</v>
      </c>
      <c r="C128" s="326"/>
      <c r="D128" s="327"/>
      <c r="E128" s="328"/>
      <c r="F128" s="329"/>
      <c r="G128" s="329"/>
      <c r="H128" s="329"/>
      <c r="I128" s="329"/>
      <c r="J128" s="330"/>
    </row>
    <row r="129" spans="1:11" s="289" customFormat="1" ht="21.95" customHeight="1">
      <c r="A129" s="324"/>
      <c r="B129" s="325" t="s">
        <v>479</v>
      </c>
      <c r="C129" s="326"/>
      <c r="D129" s="327"/>
      <c r="E129" s="328"/>
      <c r="F129" s="329"/>
      <c r="G129" s="329"/>
      <c r="H129" s="329"/>
      <c r="I129" s="329"/>
      <c r="J129" s="330"/>
    </row>
    <row r="130" spans="1:11" s="267" customFormat="1" ht="21" customHeight="1">
      <c r="A130" s="297"/>
      <c r="B130" s="368" t="s">
        <v>480</v>
      </c>
      <c r="C130" s="317"/>
      <c r="D130" s="318"/>
      <c r="E130" s="301"/>
      <c r="F130" s="301"/>
      <c r="G130" s="319"/>
      <c r="H130" s="320"/>
      <c r="I130" s="302"/>
      <c r="J130" s="303"/>
      <c r="K130" s="268"/>
    </row>
    <row r="131" spans="1:11" s="267" customFormat="1" ht="21" customHeight="1">
      <c r="A131" s="297"/>
      <c r="B131" s="321" t="s">
        <v>481</v>
      </c>
      <c r="C131" s="299"/>
      <c r="D131" s="300"/>
      <c r="E131" s="301"/>
      <c r="F131" s="322"/>
      <c r="G131" s="322"/>
      <c r="H131" s="322"/>
      <c r="I131" s="322"/>
      <c r="J131" s="303"/>
      <c r="K131" s="268"/>
    </row>
    <row r="132" spans="1:11" s="267" customFormat="1" ht="21" customHeight="1">
      <c r="A132" s="297"/>
      <c r="B132" s="298" t="s">
        <v>482</v>
      </c>
      <c r="C132" s="299">
        <v>1</v>
      </c>
      <c r="D132" s="300" t="s">
        <v>64</v>
      </c>
      <c r="E132" s="371"/>
      <c r="F132" s="371"/>
      <c r="G132" s="372"/>
      <c r="H132" s="292"/>
      <c r="I132" s="302"/>
      <c r="J132" s="303"/>
      <c r="K132" s="268"/>
    </row>
    <row r="133" spans="1:11" s="267" customFormat="1" ht="21" customHeight="1">
      <c r="A133" s="297"/>
      <c r="B133" s="298" t="s">
        <v>483</v>
      </c>
      <c r="C133" s="299">
        <v>1</v>
      </c>
      <c r="D133" s="300" t="s">
        <v>64</v>
      </c>
      <c r="E133" s="371"/>
      <c r="F133" s="371"/>
      <c r="G133" s="372"/>
      <c r="H133" s="292"/>
      <c r="I133" s="302"/>
      <c r="J133" s="303"/>
      <c r="K133" s="268"/>
    </row>
    <row r="134" spans="1:11" s="267" customFormat="1" ht="21" customHeight="1">
      <c r="A134" s="297"/>
      <c r="B134" s="298" t="s">
        <v>484</v>
      </c>
      <c r="C134" s="299">
        <v>1</v>
      </c>
      <c r="D134" s="300" t="s">
        <v>64</v>
      </c>
      <c r="E134" s="371"/>
      <c r="F134" s="371"/>
      <c r="G134" s="372"/>
      <c r="H134" s="292"/>
      <c r="I134" s="302"/>
      <c r="J134" s="303"/>
      <c r="K134" s="268"/>
    </row>
    <row r="135" spans="1:11" s="289" customFormat="1" ht="21" customHeight="1">
      <c r="A135" s="324"/>
      <c r="B135" s="325" t="s">
        <v>305</v>
      </c>
      <c r="C135" s="326"/>
      <c r="D135" s="327"/>
      <c r="E135" s="328"/>
      <c r="F135" s="329"/>
      <c r="G135" s="329"/>
      <c r="H135" s="329"/>
      <c r="I135" s="329"/>
      <c r="J135" s="330"/>
    </row>
    <row r="136" spans="1:11" s="267" customFormat="1" ht="21" customHeight="1">
      <c r="A136" s="297"/>
      <c r="B136" s="321" t="s">
        <v>485</v>
      </c>
      <c r="C136" s="299"/>
      <c r="D136" s="300"/>
      <c r="E136" s="301"/>
      <c r="F136" s="322"/>
      <c r="G136" s="322"/>
      <c r="H136" s="322"/>
      <c r="I136" s="322"/>
      <c r="J136" s="303"/>
      <c r="K136" s="268"/>
    </row>
    <row r="137" spans="1:11" s="267" customFormat="1" ht="21" customHeight="1">
      <c r="A137" s="297"/>
      <c r="B137" s="298" t="s">
        <v>486</v>
      </c>
      <c r="C137" s="299">
        <v>8</v>
      </c>
      <c r="D137" s="300" t="s">
        <v>468</v>
      </c>
      <c r="E137" s="371"/>
      <c r="F137" s="371"/>
      <c r="G137" s="372"/>
      <c r="H137" s="292"/>
      <c r="I137" s="302"/>
      <c r="J137" s="303"/>
      <c r="K137" s="268"/>
    </row>
    <row r="138" spans="1:11" s="267" customFormat="1" ht="21" customHeight="1">
      <c r="A138" s="297"/>
      <c r="B138" s="298" t="s">
        <v>487</v>
      </c>
      <c r="C138" s="299">
        <v>8</v>
      </c>
      <c r="D138" s="300" t="s">
        <v>468</v>
      </c>
      <c r="E138" s="371"/>
      <c r="F138" s="371"/>
      <c r="G138" s="372"/>
      <c r="H138" s="292"/>
      <c r="I138" s="302"/>
      <c r="J138" s="303"/>
      <c r="K138" s="268"/>
    </row>
    <row r="139" spans="1:11" s="267" customFormat="1" ht="21" customHeight="1">
      <c r="A139" s="297"/>
      <c r="B139" s="298" t="s">
        <v>488</v>
      </c>
      <c r="C139" s="299">
        <v>8</v>
      </c>
      <c r="D139" s="300" t="s">
        <v>468</v>
      </c>
      <c r="E139" s="301"/>
      <c r="F139" s="301"/>
      <c r="G139" s="319"/>
      <c r="H139" s="292"/>
      <c r="I139" s="302"/>
      <c r="J139" s="303"/>
      <c r="K139" s="268"/>
    </row>
    <row r="140" spans="1:11" s="267" customFormat="1" ht="21" customHeight="1">
      <c r="A140" s="297"/>
      <c r="B140" s="298" t="s">
        <v>489</v>
      </c>
      <c r="C140" s="299">
        <v>8</v>
      </c>
      <c r="D140" s="300" t="s">
        <v>468</v>
      </c>
      <c r="E140" s="301"/>
      <c r="F140" s="301"/>
      <c r="G140" s="319"/>
      <c r="H140" s="292"/>
      <c r="I140" s="302"/>
      <c r="J140" s="303"/>
      <c r="K140" s="268"/>
    </row>
    <row r="141" spans="1:11" s="267" customFormat="1" ht="21" customHeight="1">
      <c r="A141" s="297"/>
      <c r="B141" s="298" t="s">
        <v>490</v>
      </c>
      <c r="C141" s="299">
        <v>20</v>
      </c>
      <c r="D141" s="300" t="s">
        <v>468</v>
      </c>
      <c r="E141" s="301"/>
      <c r="F141" s="371"/>
      <c r="G141" s="319"/>
      <c r="H141" s="292"/>
      <c r="I141" s="302"/>
      <c r="J141" s="303"/>
      <c r="K141" s="268"/>
    </row>
    <row r="142" spans="1:11" s="267" customFormat="1" ht="21" customHeight="1">
      <c r="A142" s="297"/>
      <c r="B142" s="298" t="s">
        <v>491</v>
      </c>
      <c r="C142" s="299">
        <v>8</v>
      </c>
      <c r="D142" s="300" t="s">
        <v>468</v>
      </c>
      <c r="E142" s="371"/>
      <c r="F142" s="371"/>
      <c r="G142" s="372"/>
      <c r="H142" s="292"/>
      <c r="I142" s="302"/>
      <c r="J142" s="303"/>
      <c r="K142" s="268"/>
    </row>
    <row r="143" spans="1:11" s="267" customFormat="1" ht="21" customHeight="1">
      <c r="A143" s="297"/>
      <c r="B143" s="298" t="s">
        <v>492</v>
      </c>
      <c r="C143" s="299">
        <v>8</v>
      </c>
      <c r="D143" s="300" t="s">
        <v>468</v>
      </c>
      <c r="E143" s="301"/>
      <c r="F143" s="371"/>
      <c r="G143" s="319"/>
      <c r="H143" s="292"/>
      <c r="I143" s="302"/>
      <c r="J143" s="303"/>
      <c r="K143" s="268"/>
    </row>
    <row r="144" spans="1:11" s="267" customFormat="1" ht="21" customHeight="1">
      <c r="A144" s="297"/>
      <c r="B144" s="298" t="s">
        <v>493</v>
      </c>
      <c r="C144" s="299">
        <v>8</v>
      </c>
      <c r="D144" s="300" t="s">
        <v>468</v>
      </c>
      <c r="E144" s="301"/>
      <c r="F144" s="371"/>
      <c r="G144" s="319"/>
      <c r="H144" s="292"/>
      <c r="I144" s="302"/>
      <c r="J144" s="303"/>
      <c r="K144" s="268"/>
    </row>
    <row r="145" spans="1:11" s="267" customFormat="1" ht="21" customHeight="1">
      <c r="A145" s="297"/>
      <c r="B145" s="298" t="s">
        <v>494</v>
      </c>
      <c r="C145" s="299">
        <v>8</v>
      </c>
      <c r="D145" s="300" t="s">
        <v>468</v>
      </c>
      <c r="E145" s="301"/>
      <c r="F145" s="371"/>
      <c r="G145" s="319"/>
      <c r="H145" s="292"/>
      <c r="I145" s="302"/>
      <c r="J145" s="303"/>
      <c r="K145" s="268"/>
    </row>
    <row r="146" spans="1:11" s="267" customFormat="1" ht="21" customHeight="1">
      <c r="A146" s="297"/>
      <c r="B146" s="298" t="s">
        <v>495</v>
      </c>
      <c r="C146" s="299">
        <v>8</v>
      </c>
      <c r="D146" s="300" t="s">
        <v>468</v>
      </c>
      <c r="E146" s="371"/>
      <c r="F146" s="371"/>
      <c r="G146" s="372"/>
      <c r="H146" s="292"/>
      <c r="I146" s="302"/>
      <c r="J146" s="303"/>
      <c r="K146" s="268"/>
    </row>
    <row r="147" spans="1:11" s="267" customFormat="1" ht="21" customHeight="1">
      <c r="A147" s="297"/>
      <c r="B147" s="298" t="s">
        <v>496</v>
      </c>
      <c r="C147" s="299">
        <v>8</v>
      </c>
      <c r="D147" s="300" t="s">
        <v>468</v>
      </c>
      <c r="E147" s="371"/>
      <c r="F147" s="371"/>
      <c r="G147" s="372"/>
      <c r="H147" s="292"/>
      <c r="I147" s="302"/>
      <c r="J147" s="303"/>
      <c r="K147" s="268"/>
    </row>
    <row r="148" spans="1:11" s="267" customFormat="1" ht="21" customHeight="1">
      <c r="A148" s="297"/>
      <c r="B148" s="298" t="s">
        <v>497</v>
      </c>
      <c r="C148" s="299">
        <v>8</v>
      </c>
      <c r="D148" s="300" t="s">
        <v>468</v>
      </c>
      <c r="E148" s="371"/>
      <c r="F148" s="371"/>
      <c r="G148" s="372"/>
      <c r="H148" s="292"/>
      <c r="I148" s="302"/>
      <c r="J148" s="303"/>
      <c r="K148" s="268"/>
    </row>
    <row r="149" spans="1:11" s="267" customFormat="1" ht="21" customHeight="1">
      <c r="A149" s="297"/>
      <c r="B149" s="298" t="s">
        <v>498</v>
      </c>
      <c r="C149" s="299">
        <v>4</v>
      </c>
      <c r="D149" s="300" t="s">
        <v>468</v>
      </c>
      <c r="E149" s="301"/>
      <c r="F149" s="371"/>
      <c r="G149" s="319"/>
      <c r="H149" s="292"/>
      <c r="I149" s="302"/>
      <c r="J149" s="303"/>
      <c r="K149" s="268"/>
    </row>
    <row r="150" spans="1:11" s="267" customFormat="1" ht="21" customHeight="1">
      <c r="A150" s="297"/>
      <c r="B150" s="298" t="s">
        <v>499</v>
      </c>
      <c r="C150" s="299">
        <v>16</v>
      </c>
      <c r="D150" s="300" t="s">
        <v>468</v>
      </c>
      <c r="E150" s="371"/>
      <c r="F150" s="371"/>
      <c r="G150" s="372"/>
      <c r="H150" s="292"/>
      <c r="I150" s="302"/>
      <c r="J150" s="303"/>
      <c r="K150" s="268"/>
    </row>
    <row r="151" spans="1:11" s="267" customFormat="1" ht="21" customHeight="1">
      <c r="A151" s="297"/>
      <c r="B151" s="298" t="s">
        <v>500</v>
      </c>
      <c r="C151" s="299">
        <v>16</v>
      </c>
      <c r="D151" s="300" t="s">
        <v>468</v>
      </c>
      <c r="E151" s="371"/>
      <c r="F151" s="371"/>
      <c r="G151" s="372"/>
      <c r="H151" s="292"/>
      <c r="I151" s="302"/>
      <c r="J151" s="303"/>
      <c r="K151" s="268"/>
    </row>
    <row r="152" spans="1:11" s="267" customFormat="1" ht="21" customHeight="1">
      <c r="A152" s="297"/>
      <c r="B152" s="298" t="s">
        <v>501</v>
      </c>
      <c r="C152" s="299">
        <v>1</v>
      </c>
      <c r="D152" s="300" t="s">
        <v>375</v>
      </c>
      <c r="E152" s="371"/>
      <c r="F152" s="371"/>
      <c r="G152" s="372"/>
      <c r="H152" s="292"/>
      <c r="I152" s="302"/>
      <c r="J152" s="303"/>
      <c r="K152" s="268"/>
    </row>
    <row r="153" spans="1:11" s="289" customFormat="1" ht="21" customHeight="1">
      <c r="A153" s="324"/>
      <c r="B153" s="325" t="s">
        <v>305</v>
      </c>
      <c r="C153" s="326"/>
      <c r="D153" s="327"/>
      <c r="E153" s="328"/>
      <c r="F153" s="329"/>
      <c r="G153" s="329"/>
      <c r="H153" s="329"/>
      <c r="I153" s="329"/>
      <c r="J153" s="330"/>
    </row>
    <row r="154" spans="1:11" s="267" customFormat="1" ht="24">
      <c r="A154" s="297"/>
      <c r="B154" s="321" t="s">
        <v>502</v>
      </c>
      <c r="C154" s="299"/>
      <c r="D154" s="300"/>
      <c r="E154" s="301"/>
      <c r="F154" s="322"/>
      <c r="G154" s="322"/>
      <c r="H154" s="322"/>
      <c r="I154" s="322"/>
      <c r="J154" s="303"/>
      <c r="K154" s="268"/>
    </row>
    <row r="155" spans="1:11" s="267" customFormat="1" ht="24">
      <c r="A155" s="297"/>
      <c r="B155" s="298" t="s">
        <v>503</v>
      </c>
      <c r="C155" s="299">
        <v>3</v>
      </c>
      <c r="D155" s="300" t="s">
        <v>64</v>
      </c>
      <c r="E155" s="371"/>
      <c r="F155" s="371"/>
      <c r="G155" s="372"/>
      <c r="H155" s="292"/>
      <c r="I155" s="302"/>
      <c r="J155" s="303"/>
      <c r="K155" s="268"/>
    </row>
    <row r="156" spans="1:11" s="267" customFormat="1" ht="24">
      <c r="A156" s="297"/>
      <c r="B156" s="298" t="s">
        <v>518</v>
      </c>
      <c r="C156" s="299">
        <v>9</v>
      </c>
      <c r="D156" s="300" t="s">
        <v>64</v>
      </c>
      <c r="E156" s="371"/>
      <c r="F156" s="371"/>
      <c r="G156" s="372"/>
      <c r="H156" s="292"/>
      <c r="I156" s="302"/>
      <c r="J156" s="303"/>
      <c r="K156" s="268"/>
    </row>
    <row r="157" spans="1:11" s="267" customFormat="1" ht="48">
      <c r="A157" s="297"/>
      <c r="B157" s="298" t="s">
        <v>519</v>
      </c>
      <c r="C157" s="299">
        <v>10</v>
      </c>
      <c r="D157" s="300" t="s">
        <v>64</v>
      </c>
      <c r="E157" s="301"/>
      <c r="F157" s="301"/>
      <c r="G157" s="319"/>
      <c r="H157" s="292"/>
      <c r="I157" s="302"/>
      <c r="J157" s="303"/>
      <c r="K157" s="268"/>
    </row>
    <row r="158" spans="1:11" s="289" customFormat="1" ht="26.25">
      <c r="A158" s="324"/>
      <c r="B158" s="325" t="s">
        <v>305</v>
      </c>
      <c r="C158" s="326"/>
      <c r="D158" s="327"/>
      <c r="E158" s="328"/>
      <c r="F158" s="329"/>
      <c r="G158" s="329"/>
      <c r="H158" s="329"/>
      <c r="I158" s="329"/>
      <c r="J158" s="330"/>
    </row>
    <row r="159" spans="1:11" s="267" customFormat="1" ht="22.5" customHeight="1">
      <c r="A159" s="297"/>
      <c r="B159" s="321" t="s">
        <v>504</v>
      </c>
      <c r="C159" s="299"/>
      <c r="D159" s="300"/>
      <c r="E159" s="301"/>
      <c r="F159" s="322"/>
      <c r="G159" s="322"/>
      <c r="H159" s="322"/>
      <c r="I159" s="322"/>
      <c r="J159" s="303"/>
      <c r="K159" s="268"/>
    </row>
    <row r="160" spans="1:11" s="267" customFormat="1" ht="22.5" customHeight="1">
      <c r="A160" s="297"/>
      <c r="B160" s="298" t="s">
        <v>506</v>
      </c>
      <c r="C160" s="299">
        <v>4</v>
      </c>
      <c r="D160" s="300" t="s">
        <v>64</v>
      </c>
      <c r="E160" s="371"/>
      <c r="F160" s="371"/>
      <c r="G160" s="372"/>
      <c r="H160" s="292"/>
      <c r="I160" s="302"/>
      <c r="J160" s="303"/>
      <c r="K160" s="268"/>
    </row>
    <row r="161" spans="1:12" s="267" customFormat="1" ht="22.5" customHeight="1">
      <c r="A161" s="297"/>
      <c r="B161" s="298" t="s">
        <v>507</v>
      </c>
      <c r="C161" s="299">
        <v>2</v>
      </c>
      <c r="D161" s="300" t="s">
        <v>64</v>
      </c>
      <c r="E161" s="371"/>
      <c r="F161" s="371"/>
      <c r="G161" s="372"/>
      <c r="H161" s="292"/>
      <c r="I161" s="302"/>
      <c r="J161" s="303"/>
      <c r="K161" s="268"/>
    </row>
    <row r="162" spans="1:12" s="267" customFormat="1" ht="22.5" customHeight="1">
      <c r="A162" s="297"/>
      <c r="B162" s="298" t="s">
        <v>508</v>
      </c>
      <c r="C162" s="299">
        <v>7</v>
      </c>
      <c r="D162" s="300" t="s">
        <v>64</v>
      </c>
      <c r="E162" s="301"/>
      <c r="F162" s="301"/>
      <c r="G162" s="319"/>
      <c r="H162" s="292"/>
      <c r="I162" s="302"/>
      <c r="J162" s="303"/>
      <c r="K162" s="268"/>
    </row>
    <row r="163" spans="1:12" s="267" customFormat="1" ht="22.5" customHeight="1">
      <c r="A163" s="297"/>
      <c r="B163" s="298" t="s">
        <v>509</v>
      </c>
      <c r="C163" s="299">
        <v>2</v>
      </c>
      <c r="D163" s="300" t="s">
        <v>64</v>
      </c>
      <c r="E163" s="371"/>
      <c r="F163" s="371"/>
      <c r="G163" s="372"/>
      <c r="H163" s="292"/>
      <c r="I163" s="302"/>
      <c r="J163" s="303"/>
      <c r="K163" s="268"/>
    </row>
    <row r="164" spans="1:12" s="267" customFormat="1" ht="22.5" customHeight="1">
      <c r="A164" s="297"/>
      <c r="B164" s="298" t="s">
        <v>510</v>
      </c>
      <c r="C164" s="299">
        <v>7</v>
      </c>
      <c r="D164" s="300" t="s">
        <v>64</v>
      </c>
      <c r="E164" s="371"/>
      <c r="F164" s="371"/>
      <c r="G164" s="372"/>
      <c r="H164" s="292"/>
      <c r="I164" s="302"/>
      <c r="J164" s="303"/>
      <c r="K164" s="268"/>
    </row>
    <row r="165" spans="1:12" s="267" customFormat="1" ht="22.5" customHeight="1">
      <c r="A165" s="297"/>
      <c r="B165" s="298" t="s">
        <v>511</v>
      </c>
      <c r="C165" s="299">
        <v>2</v>
      </c>
      <c r="D165" s="300" t="s">
        <v>64</v>
      </c>
      <c r="E165" s="301"/>
      <c r="F165" s="301"/>
      <c r="G165" s="319"/>
      <c r="H165" s="292"/>
      <c r="I165" s="302"/>
      <c r="J165" s="303"/>
      <c r="K165" s="268"/>
    </row>
    <row r="166" spans="1:12" s="289" customFormat="1" ht="22.5" customHeight="1">
      <c r="A166" s="324"/>
      <c r="B166" s="325" t="s">
        <v>305</v>
      </c>
      <c r="C166" s="326"/>
      <c r="D166" s="327"/>
      <c r="E166" s="328"/>
      <c r="F166" s="329"/>
      <c r="G166" s="329"/>
      <c r="H166" s="329"/>
      <c r="I166" s="329"/>
      <c r="J166" s="398" t="s">
        <v>549</v>
      </c>
    </row>
    <row r="167" spans="1:12" s="267" customFormat="1" ht="22.5" customHeight="1">
      <c r="A167" s="297"/>
      <c r="B167" s="321" t="s">
        <v>512</v>
      </c>
      <c r="C167" s="299"/>
      <c r="D167" s="300"/>
      <c r="E167" s="301"/>
      <c r="F167" s="322"/>
      <c r="G167" s="322"/>
      <c r="H167" s="322"/>
      <c r="I167" s="322"/>
      <c r="J167" s="303"/>
      <c r="K167" s="268"/>
    </row>
    <row r="168" spans="1:12" s="267" customFormat="1" ht="22.5" customHeight="1">
      <c r="A168" s="297"/>
      <c r="B168" s="298" t="s">
        <v>513</v>
      </c>
      <c r="C168" s="299">
        <v>2</v>
      </c>
      <c r="D168" s="300" t="s">
        <v>64</v>
      </c>
      <c r="E168" s="371"/>
      <c r="F168" s="371"/>
      <c r="G168" s="372"/>
      <c r="H168" s="292"/>
      <c r="I168" s="302"/>
      <c r="J168" s="303"/>
      <c r="K168" s="268"/>
    </row>
    <row r="169" spans="1:12" s="267" customFormat="1" ht="22.5" customHeight="1">
      <c r="A169" s="297"/>
      <c r="B169" s="298" t="s">
        <v>514</v>
      </c>
      <c r="C169" s="299">
        <v>2</v>
      </c>
      <c r="D169" s="300" t="s">
        <v>64</v>
      </c>
      <c r="E169" s="371"/>
      <c r="F169" s="371"/>
      <c r="G169" s="372"/>
      <c r="H169" s="292"/>
      <c r="I169" s="302"/>
      <c r="J169" s="303"/>
      <c r="K169" s="268"/>
    </row>
    <row r="170" spans="1:12" s="267" customFormat="1" ht="22.5" customHeight="1">
      <c r="A170" s="297"/>
      <c r="B170" s="298" t="s">
        <v>515</v>
      </c>
      <c r="C170" s="299">
        <v>1</v>
      </c>
      <c r="D170" s="300" t="s">
        <v>64</v>
      </c>
      <c r="E170" s="301"/>
      <c r="F170" s="371"/>
      <c r="G170" s="319"/>
      <c r="H170" s="292"/>
      <c r="I170" s="302"/>
      <c r="J170" s="303"/>
      <c r="K170" s="268"/>
    </row>
    <row r="171" spans="1:12" s="267" customFormat="1" ht="22.5" customHeight="1">
      <c r="A171" s="297"/>
      <c r="B171" s="298" t="s">
        <v>516</v>
      </c>
      <c r="C171" s="299">
        <v>2</v>
      </c>
      <c r="D171" s="300" t="s">
        <v>64</v>
      </c>
      <c r="E171" s="371"/>
      <c r="F171" s="371"/>
      <c r="G171" s="372"/>
      <c r="H171" s="292"/>
      <c r="I171" s="302"/>
      <c r="J171" s="303"/>
      <c r="K171" s="268"/>
    </row>
    <row r="172" spans="1:12" s="267" customFormat="1" ht="22.5" customHeight="1">
      <c r="A172" s="297"/>
      <c r="B172" s="298" t="s">
        <v>517</v>
      </c>
      <c r="C172" s="299">
        <v>1</v>
      </c>
      <c r="D172" s="300" t="s">
        <v>64</v>
      </c>
      <c r="E172" s="371"/>
      <c r="F172" s="371"/>
      <c r="G172" s="372"/>
      <c r="H172" s="292"/>
      <c r="I172" s="302"/>
      <c r="J172" s="303"/>
      <c r="K172" s="268"/>
    </row>
    <row r="173" spans="1:12" s="289" customFormat="1" ht="22.5" customHeight="1">
      <c r="A173" s="324"/>
      <c r="B173" s="325" t="s">
        <v>305</v>
      </c>
      <c r="C173" s="326"/>
      <c r="D173" s="327"/>
      <c r="E173" s="328"/>
      <c r="F173" s="329"/>
      <c r="G173" s="329"/>
      <c r="H173" s="329"/>
      <c r="I173" s="329"/>
      <c r="J173" s="330"/>
    </row>
    <row r="174" spans="1:12" s="289" customFormat="1" ht="26.25">
      <c r="A174" s="324"/>
      <c r="B174" s="325" t="s">
        <v>505</v>
      </c>
      <c r="C174" s="326"/>
      <c r="D174" s="327"/>
      <c r="E174" s="328"/>
      <c r="F174" s="329"/>
      <c r="G174" s="329"/>
      <c r="H174" s="329"/>
      <c r="I174" s="329"/>
      <c r="J174" s="330"/>
    </row>
    <row r="175" spans="1:12" s="289" customFormat="1" ht="26.25">
      <c r="A175" s="324"/>
      <c r="B175" s="325" t="s">
        <v>528</v>
      </c>
      <c r="C175" s="326"/>
      <c r="D175" s="327"/>
      <c r="E175" s="328"/>
      <c r="F175" s="329"/>
      <c r="G175" s="329"/>
      <c r="H175" s="329"/>
      <c r="I175" s="329"/>
      <c r="J175" s="330"/>
    </row>
    <row r="176" spans="1:12" s="377" customFormat="1" ht="24">
      <c r="A176" s="297"/>
      <c r="B176" s="374" t="s">
        <v>526</v>
      </c>
      <c r="C176" s="317"/>
      <c r="D176" s="318"/>
      <c r="E176" s="369"/>
      <c r="F176" s="369"/>
      <c r="G176" s="370"/>
      <c r="H176" s="320"/>
      <c r="I176" s="302"/>
      <c r="J176" s="303"/>
      <c r="K176" s="375"/>
      <c r="L176" s="376"/>
    </row>
    <row r="177" spans="1:12" s="377" customFormat="1" ht="24">
      <c r="A177" s="334"/>
      <c r="B177" s="298" t="s">
        <v>539</v>
      </c>
      <c r="C177" s="379">
        <v>2</v>
      </c>
      <c r="D177" s="379" t="s">
        <v>522</v>
      </c>
      <c r="E177" s="379"/>
      <c r="F177" s="380"/>
      <c r="G177" s="379"/>
      <c r="H177" s="292"/>
      <c r="I177" s="292"/>
      <c r="J177" s="333" t="s">
        <v>545</v>
      </c>
      <c r="K177" s="378"/>
      <c r="L177" s="376"/>
    </row>
    <row r="178" spans="1:12" s="377" customFormat="1" ht="24">
      <c r="A178" s="381"/>
      <c r="B178" s="298" t="s">
        <v>536</v>
      </c>
      <c r="C178" s="379">
        <v>1</v>
      </c>
      <c r="D178" s="379" t="s">
        <v>522</v>
      </c>
      <c r="E178" s="379"/>
      <c r="F178" s="380"/>
      <c r="G178" s="379"/>
      <c r="H178" s="292"/>
      <c r="I178" s="292"/>
      <c r="J178" s="333"/>
      <c r="K178" s="378"/>
      <c r="L178" s="376"/>
    </row>
    <row r="179" spans="1:12" s="377" customFormat="1" ht="24">
      <c r="A179" s="381"/>
      <c r="B179" s="298" t="s">
        <v>541</v>
      </c>
      <c r="C179" s="379">
        <v>1</v>
      </c>
      <c r="D179" s="379" t="s">
        <v>522</v>
      </c>
      <c r="E179" s="379"/>
      <c r="F179" s="380"/>
      <c r="G179" s="379"/>
      <c r="H179" s="292"/>
      <c r="I179" s="292"/>
      <c r="J179" s="333"/>
      <c r="K179" s="378"/>
      <c r="L179" s="376"/>
    </row>
    <row r="180" spans="1:12" s="377" customFormat="1" ht="48">
      <c r="A180" s="381"/>
      <c r="B180" s="373" t="s">
        <v>540</v>
      </c>
      <c r="C180" s="379">
        <v>1</v>
      </c>
      <c r="D180" s="379" t="s">
        <v>64</v>
      </c>
      <c r="E180" s="379"/>
      <c r="F180" s="380"/>
      <c r="G180" s="379"/>
      <c r="H180" s="292"/>
      <c r="I180" s="292"/>
      <c r="J180" s="382"/>
      <c r="K180" s="378"/>
      <c r="L180" s="376"/>
    </row>
    <row r="181" spans="1:12" s="385" customFormat="1" ht="26.25">
      <c r="A181" s="324"/>
      <c r="B181" s="325" t="s">
        <v>305</v>
      </c>
      <c r="C181" s="326"/>
      <c r="D181" s="327"/>
      <c r="E181" s="383"/>
      <c r="F181" s="329">
        <f>SUM(F177:F180)</f>
        <v>0</v>
      </c>
      <c r="G181" s="329"/>
      <c r="H181" s="329"/>
      <c r="I181" s="329">
        <f>SUM(I177:I180)</f>
        <v>0</v>
      </c>
      <c r="J181" s="330"/>
      <c r="K181" s="384"/>
    </row>
    <row r="182" spans="1:12" s="385" customFormat="1" ht="26.25">
      <c r="A182" s="324"/>
      <c r="B182" s="325" t="s">
        <v>527</v>
      </c>
      <c r="C182" s="326"/>
      <c r="D182" s="327"/>
      <c r="E182" s="383"/>
      <c r="F182" s="329">
        <f>SUM(F181)</f>
        <v>0</v>
      </c>
      <c r="G182" s="329"/>
      <c r="H182" s="329"/>
      <c r="I182" s="329">
        <f>SUM(I181)</f>
        <v>0</v>
      </c>
      <c r="J182" s="330"/>
      <c r="K182" s="384"/>
    </row>
    <row r="246" spans="1:10" ht="21.75" customHeight="1"/>
    <row r="247" spans="1:10" ht="21.75" customHeight="1"/>
    <row r="248" spans="1:10" ht="21.75" customHeight="1"/>
    <row r="249" spans="1:10" s="267" customFormat="1" ht="21.75" customHeight="1">
      <c r="A249" s="264"/>
      <c r="B249" s="264"/>
      <c r="C249" s="264"/>
      <c r="D249" s="264"/>
      <c r="E249" s="264"/>
      <c r="F249" s="264"/>
      <c r="G249" s="264"/>
      <c r="H249" s="264"/>
      <c r="I249" s="264"/>
      <c r="J249" s="264"/>
    </row>
    <row r="250" spans="1:10" s="267" customFormat="1" ht="21.75" customHeight="1">
      <c r="A250" s="264"/>
      <c r="B250" s="264"/>
      <c r="C250" s="264"/>
      <c r="D250" s="264"/>
      <c r="E250" s="264"/>
      <c r="F250" s="264"/>
      <c r="G250" s="264"/>
      <c r="H250" s="264"/>
      <c r="I250" s="264"/>
      <c r="J250" s="264"/>
    </row>
    <row r="251" spans="1:10" s="267" customFormat="1" ht="21.75" customHeight="1">
      <c r="A251" s="264"/>
      <c r="B251" s="264"/>
      <c r="C251" s="264"/>
      <c r="D251" s="264"/>
      <c r="E251" s="264"/>
      <c r="F251" s="264"/>
      <c r="G251" s="264"/>
      <c r="H251" s="264"/>
      <c r="I251" s="264"/>
      <c r="J251" s="264"/>
    </row>
    <row r="252" spans="1:10" s="267" customFormat="1" ht="21.75" customHeight="1">
      <c r="A252" s="264"/>
      <c r="B252" s="264"/>
      <c r="C252" s="264"/>
      <c r="D252" s="264"/>
      <c r="E252" s="264"/>
      <c r="F252" s="264"/>
      <c r="G252" s="264"/>
      <c r="H252" s="264"/>
      <c r="I252" s="264"/>
      <c r="J252" s="264"/>
    </row>
    <row r="253" spans="1:10" s="267" customFormat="1" ht="21.75" customHeight="1">
      <c r="A253" s="264"/>
      <c r="B253" s="264"/>
      <c r="C253" s="264"/>
      <c r="D253" s="264"/>
      <c r="E253" s="264"/>
      <c r="F253" s="264"/>
      <c r="G253" s="264"/>
      <c r="H253" s="264"/>
      <c r="I253" s="264"/>
      <c r="J253" s="264"/>
    </row>
    <row r="254" spans="1:10" s="267" customFormat="1" ht="21.75" customHeight="1">
      <c r="A254" s="264"/>
      <c r="B254" s="264"/>
      <c r="C254" s="264"/>
      <c r="D254" s="264"/>
      <c r="E254" s="264"/>
      <c r="F254" s="264"/>
      <c r="G254" s="264"/>
      <c r="H254" s="264"/>
      <c r="I254" s="264"/>
      <c r="J254" s="264"/>
    </row>
    <row r="255" spans="1:10" s="267" customFormat="1" ht="21.75" customHeight="1">
      <c r="A255" s="264"/>
      <c r="B255" s="264"/>
      <c r="C255" s="264"/>
      <c r="D255" s="264"/>
      <c r="E255" s="264"/>
      <c r="F255" s="264"/>
      <c r="G255" s="264"/>
      <c r="H255" s="264"/>
      <c r="I255" s="264"/>
      <c r="J255" s="264"/>
    </row>
    <row r="256" spans="1:10" s="267" customFormat="1" ht="21.75" customHeight="1">
      <c r="A256" s="264"/>
      <c r="B256" s="264"/>
      <c r="C256" s="264"/>
      <c r="D256" s="264"/>
      <c r="E256" s="264"/>
      <c r="F256" s="264"/>
      <c r="G256" s="264"/>
      <c r="H256" s="264"/>
      <c r="I256" s="264"/>
      <c r="J256" s="264"/>
    </row>
    <row r="257" spans="1:10" s="267" customFormat="1" ht="21.75" customHeight="1">
      <c r="A257" s="264"/>
      <c r="B257" s="264"/>
      <c r="C257" s="264"/>
      <c r="D257" s="264"/>
      <c r="E257" s="264"/>
      <c r="F257" s="264"/>
      <c r="G257" s="264"/>
      <c r="H257" s="264"/>
      <c r="I257" s="264"/>
      <c r="J257" s="264"/>
    </row>
    <row r="258" spans="1:10" s="267" customFormat="1" ht="21.75" customHeight="1">
      <c r="A258" s="264"/>
      <c r="B258" s="264"/>
      <c r="C258" s="264"/>
      <c r="D258" s="264"/>
      <c r="E258" s="264"/>
      <c r="F258" s="264"/>
      <c r="G258" s="264"/>
      <c r="H258" s="264"/>
      <c r="I258" s="264"/>
      <c r="J258" s="264"/>
    </row>
    <row r="259" spans="1:10" s="267" customFormat="1" ht="21.75" customHeight="1">
      <c r="A259" s="264"/>
      <c r="B259" s="264"/>
      <c r="C259" s="264"/>
      <c r="D259" s="264"/>
      <c r="E259" s="264"/>
      <c r="F259" s="264"/>
      <c r="G259" s="264"/>
      <c r="H259" s="264"/>
      <c r="I259" s="264"/>
      <c r="J259" s="264"/>
    </row>
    <row r="260" spans="1:10" s="267" customFormat="1" ht="21.75" customHeight="1">
      <c r="A260" s="264"/>
      <c r="B260" s="264"/>
      <c r="C260" s="264"/>
      <c r="D260" s="264"/>
      <c r="E260" s="264"/>
      <c r="F260" s="264"/>
      <c r="G260" s="264"/>
      <c r="H260" s="264"/>
      <c r="I260" s="264"/>
      <c r="J260" s="264"/>
    </row>
    <row r="261" spans="1:10" s="267" customFormat="1" ht="21.75" customHeight="1">
      <c r="A261" s="264"/>
      <c r="B261" s="264"/>
      <c r="C261" s="264"/>
      <c r="D261" s="264"/>
      <c r="E261" s="264"/>
      <c r="F261" s="264"/>
      <c r="G261" s="264"/>
      <c r="H261" s="264"/>
      <c r="I261" s="264"/>
      <c r="J261" s="264"/>
    </row>
    <row r="262" spans="1:10" s="267" customFormat="1" ht="21.75" customHeight="1">
      <c r="A262" s="264"/>
      <c r="B262" s="264"/>
      <c r="C262" s="264"/>
      <c r="D262" s="264"/>
      <c r="E262" s="264"/>
      <c r="F262" s="264"/>
      <c r="G262" s="264"/>
      <c r="H262" s="264"/>
      <c r="I262" s="264"/>
      <c r="J262" s="264"/>
    </row>
    <row r="263" spans="1:10" s="267" customFormat="1" ht="21.75" customHeight="1">
      <c r="A263" s="264"/>
      <c r="B263" s="264"/>
      <c r="C263" s="264"/>
      <c r="D263" s="264"/>
      <c r="E263" s="264"/>
      <c r="F263" s="264"/>
      <c r="G263" s="264"/>
      <c r="H263" s="264"/>
      <c r="I263" s="264"/>
      <c r="J263" s="264"/>
    </row>
    <row r="264" spans="1:10" s="267" customFormat="1" ht="21.75" customHeight="1">
      <c r="A264" s="264"/>
      <c r="B264" s="264"/>
      <c r="C264" s="264"/>
      <c r="D264" s="264"/>
      <c r="E264" s="264"/>
      <c r="F264" s="264"/>
      <c r="G264" s="264"/>
      <c r="H264" s="264"/>
      <c r="I264" s="264"/>
      <c r="J264" s="264"/>
    </row>
    <row r="265" spans="1:10" s="267" customFormat="1" ht="21.75" customHeight="1">
      <c r="A265" s="264"/>
      <c r="B265" s="264"/>
      <c r="C265" s="264"/>
      <c r="D265" s="264"/>
      <c r="E265" s="264"/>
      <c r="F265" s="264"/>
      <c r="G265" s="264"/>
      <c r="H265" s="264"/>
      <c r="I265" s="264"/>
      <c r="J265" s="264"/>
    </row>
    <row r="266" spans="1:10" s="267" customFormat="1" ht="21.75" customHeight="1">
      <c r="A266" s="264"/>
      <c r="B266" s="264"/>
      <c r="C266" s="264"/>
      <c r="D266" s="264"/>
      <c r="E266" s="264"/>
      <c r="F266" s="264"/>
      <c r="G266" s="264"/>
      <c r="H266" s="264"/>
      <c r="I266" s="264"/>
      <c r="J266" s="264"/>
    </row>
    <row r="267" spans="1:10" s="267" customFormat="1" ht="21.75" customHeight="1">
      <c r="A267" s="264"/>
      <c r="B267" s="264"/>
      <c r="C267" s="264"/>
      <c r="D267" s="264"/>
      <c r="E267" s="264"/>
      <c r="F267" s="264"/>
      <c r="G267" s="264"/>
      <c r="H267" s="264"/>
      <c r="I267" s="264"/>
      <c r="J267" s="264"/>
    </row>
    <row r="268" spans="1:10" s="267" customFormat="1" ht="21.75" customHeight="1">
      <c r="A268" s="264"/>
      <c r="B268" s="264"/>
      <c r="C268" s="264"/>
      <c r="D268" s="264"/>
      <c r="E268" s="264"/>
      <c r="F268" s="264"/>
      <c r="G268" s="264"/>
      <c r="H268" s="264"/>
      <c r="I268" s="264"/>
      <c r="J268" s="264"/>
    </row>
    <row r="269" spans="1:10" s="267" customFormat="1" ht="21.75" customHeight="1">
      <c r="A269" s="264"/>
      <c r="B269" s="264"/>
      <c r="C269" s="264"/>
      <c r="D269" s="264"/>
      <c r="E269" s="264"/>
      <c r="F269" s="264"/>
      <c r="G269" s="264"/>
      <c r="H269" s="264"/>
      <c r="I269" s="264"/>
      <c r="J269" s="264"/>
    </row>
    <row r="270" spans="1:10" s="267" customFormat="1" ht="21.75" customHeight="1">
      <c r="A270" s="264"/>
      <c r="B270" s="264"/>
      <c r="C270" s="264"/>
      <c r="D270" s="264"/>
      <c r="E270" s="264"/>
      <c r="F270" s="264"/>
      <c r="G270" s="264"/>
      <c r="H270" s="264"/>
      <c r="I270" s="264"/>
      <c r="J270" s="264"/>
    </row>
    <row r="271" spans="1:10" s="267" customFormat="1" ht="21.75" customHeight="1">
      <c r="A271" s="264"/>
      <c r="B271" s="264"/>
      <c r="C271" s="264"/>
      <c r="D271" s="264"/>
      <c r="E271" s="264"/>
      <c r="F271" s="264"/>
      <c r="G271" s="264"/>
      <c r="H271" s="264"/>
      <c r="I271" s="264"/>
      <c r="J271" s="264"/>
    </row>
    <row r="272" spans="1:10" s="267" customFormat="1" ht="21.75" customHeight="1">
      <c r="A272" s="264"/>
      <c r="B272" s="264"/>
      <c r="C272" s="264"/>
      <c r="D272" s="264"/>
      <c r="E272" s="264"/>
      <c r="F272" s="264"/>
      <c r="G272" s="264"/>
      <c r="H272" s="264"/>
      <c r="I272" s="264"/>
      <c r="J272" s="264"/>
    </row>
    <row r="273" spans="1:10" s="267" customFormat="1" ht="21.75" customHeight="1">
      <c r="A273" s="264"/>
      <c r="B273" s="264"/>
      <c r="C273" s="264"/>
      <c r="D273" s="264"/>
      <c r="E273" s="264"/>
      <c r="F273" s="264"/>
      <c r="G273" s="264"/>
      <c r="H273" s="264"/>
      <c r="I273" s="264"/>
      <c r="J273" s="264"/>
    </row>
    <row r="274" spans="1:10" s="267" customFormat="1" ht="21.75" customHeight="1">
      <c r="A274" s="264"/>
      <c r="B274" s="264"/>
      <c r="C274" s="264"/>
      <c r="D274" s="264"/>
      <c r="E274" s="264"/>
      <c r="F274" s="264"/>
      <c r="G274" s="264"/>
      <c r="H274" s="264"/>
      <c r="I274" s="264"/>
      <c r="J274" s="264"/>
    </row>
    <row r="275" spans="1:10" s="267" customFormat="1" ht="21.75" customHeight="1">
      <c r="A275" s="264"/>
      <c r="B275" s="264"/>
      <c r="C275" s="264"/>
      <c r="D275" s="264"/>
      <c r="E275" s="264"/>
      <c r="F275" s="264"/>
      <c r="G275" s="264"/>
      <c r="H275" s="264"/>
      <c r="I275" s="264"/>
      <c r="J275" s="264"/>
    </row>
    <row r="276" spans="1:10" s="267" customFormat="1" ht="21.75" customHeight="1">
      <c r="A276" s="264"/>
      <c r="B276" s="264"/>
      <c r="C276" s="264"/>
      <c r="D276" s="264"/>
      <c r="E276" s="264"/>
      <c r="F276" s="264"/>
      <c r="G276" s="264"/>
      <c r="H276" s="264"/>
      <c r="I276" s="264"/>
      <c r="J276" s="264"/>
    </row>
    <row r="277" spans="1:10" s="267" customFormat="1" ht="21.75" customHeight="1">
      <c r="A277" s="264"/>
      <c r="B277" s="264"/>
      <c r="C277" s="264"/>
      <c r="D277" s="264"/>
      <c r="E277" s="264"/>
      <c r="F277" s="264"/>
      <c r="G277" s="264"/>
      <c r="H277" s="264"/>
      <c r="I277" s="264"/>
      <c r="J277" s="264"/>
    </row>
    <row r="278" spans="1:10" s="267" customFormat="1" ht="21.75" customHeight="1">
      <c r="A278" s="264"/>
      <c r="B278" s="264"/>
      <c r="C278" s="264"/>
      <c r="D278" s="264"/>
      <c r="E278" s="264"/>
      <c r="F278" s="264"/>
      <c r="G278" s="264"/>
      <c r="H278" s="264"/>
      <c r="I278" s="264"/>
      <c r="J278" s="264"/>
    </row>
    <row r="279" spans="1:10" s="267" customFormat="1" ht="21.75" customHeight="1">
      <c r="A279" s="264"/>
      <c r="B279" s="264"/>
      <c r="C279" s="264"/>
      <c r="D279" s="264"/>
      <c r="E279" s="264"/>
      <c r="F279" s="264"/>
      <c r="G279" s="264"/>
      <c r="H279" s="264"/>
      <c r="I279" s="264"/>
      <c r="J279" s="264"/>
    </row>
    <row r="280" spans="1:10" s="267" customFormat="1" ht="21.75" customHeight="1">
      <c r="A280" s="264"/>
      <c r="B280" s="264"/>
      <c r="C280" s="264"/>
      <c r="D280" s="264"/>
      <c r="E280" s="264"/>
      <c r="F280" s="264"/>
      <c r="G280" s="264"/>
      <c r="H280" s="264"/>
      <c r="I280" s="264"/>
      <c r="J280" s="264"/>
    </row>
    <row r="281" spans="1:10" s="267" customFormat="1" ht="21.75" customHeight="1">
      <c r="A281" s="264"/>
      <c r="B281" s="264"/>
      <c r="C281" s="264"/>
      <c r="D281" s="264"/>
      <c r="E281" s="264"/>
      <c r="F281" s="264"/>
      <c r="G281" s="264"/>
      <c r="H281" s="264"/>
      <c r="I281" s="264"/>
      <c r="J281" s="264"/>
    </row>
    <row r="282" spans="1:10" s="267" customFormat="1" ht="21.75" customHeight="1">
      <c r="A282" s="264"/>
      <c r="B282" s="264"/>
      <c r="C282" s="264"/>
      <c r="D282" s="264"/>
      <c r="E282" s="264"/>
      <c r="F282" s="264"/>
      <c r="G282" s="264"/>
      <c r="H282" s="264"/>
      <c r="I282" s="264"/>
      <c r="J282" s="264"/>
    </row>
    <row r="283" spans="1:10" s="267" customFormat="1" ht="21.75" customHeight="1">
      <c r="A283" s="264"/>
      <c r="B283" s="264"/>
      <c r="C283" s="264"/>
      <c r="D283" s="264"/>
      <c r="E283" s="264"/>
      <c r="F283" s="264"/>
      <c r="G283" s="264"/>
      <c r="H283" s="264"/>
      <c r="I283" s="264"/>
      <c r="J283" s="264"/>
    </row>
    <row r="284" spans="1:10" s="267" customFormat="1" ht="21.75" customHeight="1">
      <c r="A284" s="264"/>
      <c r="B284" s="264"/>
      <c r="C284" s="264"/>
      <c r="D284" s="264"/>
      <c r="E284" s="264"/>
      <c r="F284" s="264"/>
      <c r="G284" s="264"/>
      <c r="H284" s="264"/>
      <c r="I284" s="264"/>
      <c r="J284" s="264"/>
    </row>
    <row r="285" spans="1:10" s="267" customFormat="1" ht="21.75" customHeight="1">
      <c r="A285" s="264"/>
      <c r="B285" s="264"/>
      <c r="C285" s="264"/>
      <c r="D285" s="264"/>
      <c r="E285" s="264"/>
      <c r="F285" s="264"/>
      <c r="G285" s="264"/>
      <c r="H285" s="264"/>
      <c r="I285" s="264"/>
      <c r="J285" s="264"/>
    </row>
    <row r="286" spans="1:10" s="267" customFormat="1" ht="21.75" customHeight="1">
      <c r="A286" s="264"/>
      <c r="B286" s="264"/>
      <c r="C286" s="264"/>
      <c r="D286" s="264"/>
      <c r="E286" s="264"/>
      <c r="F286" s="264"/>
      <c r="G286" s="264"/>
      <c r="H286" s="264"/>
      <c r="I286" s="264"/>
      <c r="J286" s="264"/>
    </row>
    <row r="287" spans="1:10" s="267" customFormat="1" ht="21.75" customHeight="1">
      <c r="A287" s="264"/>
      <c r="B287" s="264"/>
      <c r="C287" s="264"/>
      <c r="D287" s="264"/>
      <c r="E287" s="264"/>
      <c r="F287" s="264"/>
      <c r="G287" s="264"/>
      <c r="H287" s="264"/>
      <c r="I287" s="264"/>
      <c r="J287" s="264"/>
    </row>
    <row r="288" spans="1:10" s="267" customFormat="1" ht="21.75" customHeight="1">
      <c r="A288" s="264"/>
      <c r="B288" s="264"/>
      <c r="C288" s="264"/>
      <c r="D288" s="264"/>
      <c r="E288" s="264"/>
      <c r="F288" s="264"/>
      <c r="G288" s="264"/>
      <c r="H288" s="264"/>
      <c r="I288" s="264"/>
      <c r="J288" s="264"/>
    </row>
    <row r="289" spans="1:10" s="267" customFormat="1" ht="21.75" customHeight="1">
      <c r="A289" s="264"/>
      <c r="B289" s="264"/>
      <c r="C289" s="264"/>
      <c r="D289" s="264"/>
      <c r="E289" s="264"/>
      <c r="F289" s="264"/>
      <c r="G289" s="264"/>
      <c r="H289" s="264"/>
      <c r="I289" s="264"/>
      <c r="J289" s="264"/>
    </row>
    <row r="290" spans="1:10" s="267" customFormat="1" ht="21.75" customHeight="1">
      <c r="A290" s="264"/>
      <c r="B290" s="264"/>
      <c r="C290" s="264"/>
      <c r="D290" s="264"/>
      <c r="E290" s="264"/>
      <c r="F290" s="264"/>
      <c r="G290" s="264"/>
      <c r="H290" s="264"/>
      <c r="I290" s="264"/>
      <c r="J290" s="264"/>
    </row>
    <row r="291" spans="1:10" s="267" customFormat="1" ht="21.75" customHeight="1">
      <c r="A291" s="264"/>
      <c r="B291" s="264"/>
      <c r="C291" s="264"/>
      <c r="D291" s="264"/>
      <c r="E291" s="264"/>
      <c r="F291" s="264"/>
      <c r="G291" s="264"/>
      <c r="H291" s="264"/>
      <c r="I291" s="264"/>
      <c r="J291" s="264"/>
    </row>
    <row r="292" spans="1:10" s="267" customFormat="1" ht="21.75" customHeight="1">
      <c r="A292" s="264"/>
      <c r="B292" s="264"/>
      <c r="C292" s="264"/>
      <c r="D292" s="264"/>
      <c r="E292" s="264"/>
      <c r="F292" s="264"/>
      <c r="G292" s="264"/>
      <c r="H292" s="264"/>
      <c r="I292" s="264"/>
      <c r="J292" s="264"/>
    </row>
    <row r="293" spans="1:10" s="267" customFormat="1" ht="21.75" customHeight="1">
      <c r="A293" s="264"/>
      <c r="B293" s="264"/>
      <c r="C293" s="264"/>
      <c r="D293" s="264"/>
      <c r="E293" s="264"/>
      <c r="F293" s="264"/>
      <c r="G293" s="264"/>
      <c r="H293" s="264"/>
      <c r="I293" s="264"/>
      <c r="J293" s="264"/>
    </row>
    <row r="294" spans="1:10" s="267" customFormat="1" ht="21.75" customHeight="1">
      <c r="A294" s="264"/>
      <c r="B294" s="264"/>
      <c r="C294" s="264"/>
      <c r="D294" s="264"/>
      <c r="E294" s="264"/>
      <c r="F294" s="264"/>
      <c r="G294" s="264"/>
      <c r="H294" s="264"/>
      <c r="I294" s="264"/>
      <c r="J294" s="264"/>
    </row>
    <row r="295" spans="1:10" s="267" customFormat="1" ht="21.75" customHeight="1">
      <c r="A295" s="264"/>
      <c r="B295" s="264"/>
      <c r="C295" s="264"/>
      <c r="D295" s="264"/>
      <c r="E295" s="264"/>
      <c r="F295" s="264"/>
      <c r="G295" s="264"/>
      <c r="H295" s="264"/>
      <c r="I295" s="264"/>
      <c r="J295" s="264"/>
    </row>
    <row r="296" spans="1:10" s="267" customFormat="1" ht="21.75" customHeight="1">
      <c r="A296" s="264"/>
      <c r="B296" s="264"/>
      <c r="C296" s="264"/>
      <c r="D296" s="264"/>
      <c r="E296" s="264"/>
      <c r="F296" s="264"/>
      <c r="G296" s="264"/>
      <c r="H296" s="264"/>
      <c r="I296" s="264"/>
      <c r="J296" s="264"/>
    </row>
    <row r="297" spans="1:10" s="267" customFormat="1" ht="21.75" customHeight="1">
      <c r="A297" s="264"/>
      <c r="B297" s="264"/>
      <c r="C297" s="264"/>
      <c r="D297" s="264"/>
      <c r="E297" s="264"/>
      <c r="F297" s="264"/>
      <c r="G297" s="264"/>
      <c r="H297" s="264"/>
      <c r="I297" s="264"/>
      <c r="J297" s="264"/>
    </row>
    <row r="298" spans="1:10" s="267" customFormat="1" ht="21.75" customHeight="1">
      <c r="A298" s="264"/>
      <c r="B298" s="264"/>
      <c r="C298" s="264"/>
      <c r="D298" s="264"/>
      <c r="E298" s="264"/>
      <c r="F298" s="264"/>
      <c r="G298" s="264"/>
      <c r="H298" s="264"/>
      <c r="I298" s="264"/>
      <c r="J298" s="264"/>
    </row>
    <row r="299" spans="1:10" s="267" customFormat="1" ht="21.75" customHeight="1">
      <c r="A299" s="264"/>
      <c r="B299" s="264"/>
      <c r="C299" s="264"/>
      <c r="D299" s="264"/>
      <c r="E299" s="264"/>
      <c r="F299" s="264"/>
      <c r="G299" s="264"/>
      <c r="H299" s="264"/>
      <c r="I299" s="264"/>
      <c r="J299" s="264"/>
    </row>
    <row r="300" spans="1:10" s="267" customFormat="1" ht="21.75" customHeight="1">
      <c r="A300" s="264"/>
      <c r="B300" s="264"/>
      <c r="C300" s="264"/>
      <c r="D300" s="264"/>
      <c r="E300" s="264"/>
      <c r="F300" s="264"/>
      <c r="G300" s="264"/>
      <c r="H300" s="264"/>
      <c r="I300" s="264"/>
      <c r="J300" s="264"/>
    </row>
    <row r="301" spans="1:10" s="267" customFormat="1" ht="21.75" customHeight="1">
      <c r="A301" s="264"/>
      <c r="B301" s="264"/>
      <c r="C301" s="264"/>
      <c r="D301" s="264"/>
      <c r="E301" s="264"/>
      <c r="F301" s="264"/>
      <c r="G301" s="264"/>
      <c r="H301" s="264"/>
      <c r="I301" s="264"/>
      <c r="J301" s="264"/>
    </row>
    <row r="302" spans="1:10" s="267" customFormat="1" ht="21.75" customHeight="1">
      <c r="A302" s="264"/>
      <c r="B302" s="264"/>
      <c r="C302" s="264"/>
      <c r="D302" s="264"/>
      <c r="E302" s="264"/>
      <c r="F302" s="264"/>
      <c r="G302" s="264"/>
      <c r="H302" s="264"/>
      <c r="I302" s="264"/>
      <c r="J302" s="264"/>
    </row>
    <row r="303" spans="1:10" s="267" customFormat="1" ht="21.75" customHeight="1">
      <c r="A303" s="264"/>
      <c r="B303" s="264"/>
      <c r="C303" s="264"/>
      <c r="D303" s="264"/>
      <c r="E303" s="264"/>
      <c r="F303" s="264"/>
      <c r="G303" s="264"/>
      <c r="H303" s="264"/>
      <c r="I303" s="264"/>
      <c r="J303" s="264"/>
    </row>
    <row r="304" spans="1:10" s="267" customFormat="1" ht="21.75" customHeight="1">
      <c r="A304" s="264"/>
      <c r="B304" s="264"/>
      <c r="C304" s="264"/>
      <c r="D304" s="264"/>
      <c r="E304" s="264"/>
      <c r="F304" s="264"/>
      <c r="G304" s="264"/>
      <c r="H304" s="264"/>
      <c r="I304" s="264"/>
      <c r="J304" s="264"/>
    </row>
    <row r="305" spans="1:10" s="267" customFormat="1" ht="21.75" customHeight="1">
      <c r="A305" s="264"/>
      <c r="B305" s="264"/>
      <c r="C305" s="264"/>
      <c r="D305" s="264"/>
      <c r="E305" s="264"/>
      <c r="F305" s="264"/>
      <c r="G305" s="264"/>
      <c r="H305" s="264"/>
      <c r="I305" s="264"/>
      <c r="J305" s="264"/>
    </row>
    <row r="306" spans="1:10" s="267" customFormat="1" ht="21.75" customHeight="1">
      <c r="A306" s="264"/>
      <c r="B306" s="264"/>
      <c r="C306" s="264"/>
      <c r="D306" s="264"/>
      <c r="E306" s="264"/>
      <c r="F306" s="264"/>
      <c r="G306" s="264"/>
      <c r="H306" s="264"/>
      <c r="I306" s="264"/>
      <c r="J306" s="264"/>
    </row>
    <row r="307" spans="1:10" s="267" customFormat="1" ht="21.75" customHeight="1">
      <c r="A307" s="264"/>
      <c r="B307" s="264"/>
      <c r="C307" s="264"/>
      <c r="D307" s="264"/>
      <c r="E307" s="264"/>
      <c r="F307" s="264"/>
      <c r="G307" s="264"/>
      <c r="H307" s="264"/>
      <c r="I307" s="264"/>
      <c r="J307" s="264"/>
    </row>
    <row r="308" spans="1:10" s="267" customFormat="1" ht="21.75" customHeight="1">
      <c r="A308" s="264"/>
      <c r="B308" s="264"/>
      <c r="C308" s="264"/>
      <c r="D308" s="264"/>
      <c r="E308" s="264"/>
      <c r="F308" s="264"/>
      <c r="G308" s="264"/>
      <c r="H308" s="264"/>
      <c r="I308" s="264"/>
      <c r="J308" s="264"/>
    </row>
    <row r="309" spans="1:10" s="267" customFormat="1" ht="21.75" customHeight="1">
      <c r="A309" s="264"/>
      <c r="B309" s="264"/>
      <c r="C309" s="264"/>
      <c r="D309" s="264"/>
      <c r="E309" s="264"/>
      <c r="F309" s="264"/>
      <c r="G309" s="264"/>
      <c r="H309" s="264"/>
      <c r="I309" s="264"/>
      <c r="J309" s="264"/>
    </row>
    <row r="310" spans="1:10" s="267" customFormat="1" ht="21.75" customHeight="1">
      <c r="A310" s="264"/>
      <c r="B310" s="264"/>
      <c r="C310" s="264"/>
      <c r="D310" s="264"/>
      <c r="E310" s="264"/>
      <c r="F310" s="264"/>
      <c r="G310" s="264"/>
      <c r="H310" s="264"/>
      <c r="I310" s="264"/>
      <c r="J310" s="264"/>
    </row>
    <row r="311" spans="1:10" s="267" customFormat="1" ht="21.75" customHeight="1">
      <c r="A311" s="264"/>
      <c r="B311" s="264"/>
      <c r="C311" s="264"/>
      <c r="D311" s="264"/>
      <c r="E311" s="264"/>
      <c r="F311" s="264"/>
      <c r="G311" s="264"/>
      <c r="H311" s="264"/>
      <c r="I311" s="264"/>
      <c r="J311" s="264"/>
    </row>
    <row r="312" spans="1:10" s="267" customFormat="1" ht="21.75" customHeight="1">
      <c r="A312" s="264"/>
      <c r="B312" s="264"/>
      <c r="C312" s="264"/>
      <c r="D312" s="264"/>
      <c r="E312" s="264"/>
      <c r="F312" s="264"/>
      <c r="G312" s="264"/>
      <c r="H312" s="264"/>
      <c r="I312" s="264"/>
      <c r="J312" s="264"/>
    </row>
    <row r="313" spans="1:10" s="267" customFormat="1" ht="21.75" customHeight="1">
      <c r="A313" s="264"/>
      <c r="B313" s="264"/>
      <c r="C313" s="264"/>
      <c r="D313" s="264"/>
      <c r="E313" s="264"/>
      <c r="F313" s="264"/>
      <c r="G313" s="264"/>
      <c r="H313" s="264"/>
      <c r="I313" s="264"/>
      <c r="J313" s="264"/>
    </row>
    <row r="314" spans="1:10" s="267" customFormat="1" ht="21.75" customHeight="1">
      <c r="A314" s="264"/>
      <c r="B314" s="264"/>
      <c r="C314" s="264"/>
      <c r="D314" s="264"/>
      <c r="E314" s="264"/>
      <c r="F314" s="264"/>
      <c r="G314" s="264"/>
      <c r="H314" s="264"/>
      <c r="I314" s="264"/>
      <c r="J314" s="264"/>
    </row>
    <row r="315" spans="1:10" s="267" customFormat="1" ht="21.75" customHeight="1">
      <c r="A315" s="264"/>
      <c r="B315" s="264"/>
      <c r="C315" s="264"/>
      <c r="D315" s="264"/>
      <c r="E315" s="264"/>
      <c r="F315" s="264"/>
      <c r="G315" s="264"/>
      <c r="H315" s="264"/>
      <c r="I315" s="264"/>
      <c r="J315" s="264"/>
    </row>
    <row r="316" spans="1:10" s="267" customFormat="1" ht="21.75" customHeight="1">
      <c r="A316" s="264"/>
      <c r="B316" s="264"/>
      <c r="C316" s="264"/>
      <c r="D316" s="264"/>
      <c r="E316" s="264"/>
      <c r="F316" s="264"/>
      <c r="G316" s="264"/>
      <c r="H316" s="264"/>
      <c r="I316" s="264"/>
      <c r="J316" s="264"/>
    </row>
    <row r="317" spans="1:10" s="267" customFormat="1" ht="21.75" customHeight="1">
      <c r="A317" s="264"/>
      <c r="B317" s="264"/>
      <c r="C317" s="264"/>
      <c r="D317" s="264"/>
      <c r="E317" s="264"/>
      <c r="F317" s="264"/>
      <c r="G317" s="264"/>
      <c r="H317" s="264"/>
      <c r="I317" s="264"/>
      <c r="J317" s="264"/>
    </row>
    <row r="318" spans="1:10" s="267" customFormat="1" ht="21.75" customHeight="1">
      <c r="A318" s="264"/>
      <c r="B318" s="264"/>
      <c r="C318" s="264"/>
      <c r="D318" s="264"/>
      <c r="E318" s="264"/>
      <c r="F318" s="264"/>
      <c r="G318" s="264"/>
      <c r="H318" s="264"/>
      <c r="I318" s="264"/>
      <c r="J318" s="264"/>
    </row>
    <row r="319" spans="1:10" s="267" customFormat="1" ht="21.75" customHeight="1">
      <c r="A319" s="264"/>
      <c r="B319" s="264"/>
      <c r="C319" s="264"/>
      <c r="D319" s="264"/>
      <c r="E319" s="264"/>
      <c r="F319" s="264"/>
      <c r="G319" s="264"/>
      <c r="H319" s="264"/>
      <c r="I319" s="264"/>
      <c r="J319" s="264"/>
    </row>
    <row r="320" spans="1:10" s="267" customFormat="1" ht="21.75" customHeight="1">
      <c r="A320" s="264"/>
      <c r="B320" s="264"/>
      <c r="C320" s="264"/>
      <c r="D320" s="264"/>
      <c r="E320" s="264"/>
      <c r="F320" s="264"/>
      <c r="G320" s="264"/>
      <c r="H320" s="264"/>
      <c r="I320" s="264"/>
      <c r="J320" s="264"/>
    </row>
    <row r="321" spans="1:10" s="267" customFormat="1" ht="21.75" customHeight="1">
      <c r="A321" s="264"/>
      <c r="B321" s="264"/>
      <c r="C321" s="264"/>
      <c r="D321" s="264"/>
      <c r="E321" s="264"/>
      <c r="F321" s="264"/>
      <c r="G321" s="264"/>
      <c r="H321" s="264"/>
      <c r="I321" s="264"/>
      <c r="J321" s="264"/>
    </row>
    <row r="322" spans="1:10" s="267" customFormat="1" ht="21.75" customHeight="1">
      <c r="A322" s="264"/>
      <c r="B322" s="264"/>
      <c r="C322" s="264"/>
      <c r="D322" s="264"/>
      <c r="E322" s="264"/>
      <c r="F322" s="264"/>
      <c r="G322" s="264"/>
      <c r="H322" s="264"/>
      <c r="I322" s="264"/>
      <c r="J322" s="264"/>
    </row>
    <row r="323" spans="1:10" s="267" customFormat="1" ht="21.75" customHeight="1">
      <c r="A323" s="264"/>
      <c r="B323" s="264"/>
      <c r="C323" s="264"/>
      <c r="D323" s="264"/>
      <c r="E323" s="264"/>
      <c r="F323" s="264"/>
      <c r="G323" s="264"/>
      <c r="H323" s="264"/>
      <c r="I323" s="264"/>
      <c r="J323" s="264"/>
    </row>
    <row r="324" spans="1:10" s="267" customFormat="1" ht="21.75" customHeight="1">
      <c r="A324" s="264"/>
      <c r="B324" s="264"/>
      <c r="C324" s="264"/>
      <c r="D324" s="264"/>
      <c r="E324" s="264"/>
      <c r="F324" s="264"/>
      <c r="G324" s="264"/>
      <c r="H324" s="264"/>
      <c r="I324" s="264"/>
      <c r="J324" s="264"/>
    </row>
    <row r="325" spans="1:10" s="267" customFormat="1" ht="21.75" customHeight="1">
      <c r="A325" s="264"/>
      <c r="B325" s="264"/>
      <c r="C325" s="264"/>
      <c r="D325" s="264"/>
      <c r="E325" s="264"/>
      <c r="F325" s="264"/>
      <c r="G325" s="264"/>
      <c r="H325" s="264"/>
      <c r="I325" s="264"/>
      <c r="J325" s="264"/>
    </row>
    <row r="326" spans="1:10" s="267" customFormat="1" ht="21.75" customHeight="1">
      <c r="A326" s="264"/>
      <c r="B326" s="264"/>
      <c r="C326" s="264"/>
      <c r="D326" s="264"/>
      <c r="E326" s="264"/>
      <c r="F326" s="264"/>
      <c r="G326" s="264"/>
      <c r="H326" s="264"/>
      <c r="I326" s="264"/>
      <c r="J326" s="264"/>
    </row>
    <row r="327" spans="1:10" s="267" customFormat="1" ht="21.75" customHeight="1">
      <c r="A327" s="264"/>
      <c r="B327" s="264"/>
      <c r="C327" s="264"/>
      <c r="D327" s="264"/>
      <c r="E327" s="264"/>
      <c r="F327" s="264"/>
      <c r="G327" s="264"/>
      <c r="H327" s="264"/>
      <c r="I327" s="264"/>
      <c r="J327" s="264"/>
    </row>
    <row r="328" spans="1:10" s="267" customFormat="1" ht="21.75" customHeight="1">
      <c r="A328" s="264"/>
      <c r="B328" s="264"/>
      <c r="C328" s="264"/>
      <c r="D328" s="264"/>
      <c r="E328" s="264"/>
      <c r="F328" s="264"/>
      <c r="G328" s="264"/>
      <c r="H328" s="264"/>
      <c r="I328" s="264"/>
      <c r="J328" s="264"/>
    </row>
    <row r="329" spans="1:10" s="267" customFormat="1" ht="21.75" customHeight="1">
      <c r="A329" s="264"/>
      <c r="B329" s="264"/>
      <c r="C329" s="264"/>
      <c r="D329" s="264"/>
      <c r="E329" s="264"/>
      <c r="F329" s="264"/>
      <c r="G329" s="264"/>
      <c r="H329" s="264"/>
      <c r="I329" s="264"/>
      <c r="J329" s="264"/>
    </row>
    <row r="330" spans="1:10" s="267" customFormat="1" ht="21.75" customHeight="1">
      <c r="A330" s="264"/>
      <c r="B330" s="264"/>
      <c r="C330" s="264"/>
      <c r="D330" s="264"/>
      <c r="E330" s="264"/>
      <c r="F330" s="264"/>
      <c r="G330" s="264"/>
      <c r="H330" s="264"/>
      <c r="I330" s="264"/>
      <c r="J330" s="264"/>
    </row>
    <row r="331" spans="1:10" s="267" customFormat="1" ht="21.75" customHeight="1">
      <c r="A331" s="264"/>
      <c r="B331" s="264"/>
      <c r="C331" s="264"/>
      <c r="D331" s="264"/>
      <c r="E331" s="264"/>
      <c r="F331" s="264"/>
      <c r="G331" s="264"/>
      <c r="H331" s="264"/>
      <c r="I331" s="264"/>
      <c r="J331" s="264"/>
    </row>
    <row r="332" spans="1:10" s="267" customFormat="1" ht="21.75" customHeight="1">
      <c r="A332" s="264"/>
      <c r="B332" s="264"/>
      <c r="C332" s="264"/>
      <c r="D332" s="264"/>
      <c r="E332" s="264"/>
      <c r="F332" s="264"/>
      <c r="G332" s="264"/>
      <c r="H332" s="264"/>
      <c r="I332" s="264"/>
      <c r="J332" s="264"/>
    </row>
    <row r="333" spans="1:10" s="267" customFormat="1" ht="21.75" customHeight="1">
      <c r="A333" s="264"/>
      <c r="B333" s="264"/>
      <c r="C333" s="264"/>
      <c r="D333" s="264"/>
      <c r="E333" s="264"/>
      <c r="F333" s="264"/>
      <c r="G333" s="264"/>
      <c r="H333" s="264"/>
      <c r="I333" s="264"/>
      <c r="J333" s="264"/>
    </row>
    <row r="334" spans="1:10" s="267" customFormat="1" ht="21.75" customHeight="1">
      <c r="A334" s="264"/>
      <c r="B334" s="264"/>
      <c r="C334" s="264"/>
      <c r="D334" s="264"/>
      <c r="E334" s="264"/>
      <c r="F334" s="264"/>
      <c r="G334" s="264"/>
      <c r="H334" s="264"/>
      <c r="I334" s="264"/>
      <c r="J334" s="264"/>
    </row>
    <row r="335" spans="1:10" s="267" customFormat="1" ht="21.75" customHeight="1">
      <c r="A335" s="264"/>
      <c r="B335" s="264"/>
      <c r="C335" s="264"/>
      <c r="D335" s="264"/>
      <c r="E335" s="264"/>
      <c r="F335" s="264"/>
      <c r="G335" s="264"/>
      <c r="H335" s="264"/>
      <c r="I335" s="264"/>
      <c r="J335" s="264"/>
    </row>
    <row r="336" spans="1:10" s="267" customFormat="1" ht="21.75" customHeight="1">
      <c r="A336" s="264"/>
      <c r="B336" s="264"/>
      <c r="C336" s="264"/>
      <c r="D336" s="264"/>
      <c r="E336" s="264"/>
      <c r="F336" s="264"/>
      <c r="G336" s="264"/>
      <c r="H336" s="264"/>
      <c r="I336" s="264"/>
      <c r="J336" s="264"/>
    </row>
    <row r="337" spans="1:10" s="267" customFormat="1" ht="21.75" customHeight="1">
      <c r="A337" s="264"/>
      <c r="B337" s="264"/>
      <c r="C337" s="264"/>
      <c r="D337" s="264"/>
      <c r="E337" s="264"/>
      <c r="F337" s="264"/>
      <c r="G337" s="264"/>
      <c r="H337" s="264"/>
      <c r="I337" s="264"/>
      <c r="J337" s="264"/>
    </row>
    <row r="338" spans="1:10" s="267" customFormat="1" ht="21.75" customHeight="1">
      <c r="A338" s="264"/>
      <c r="B338" s="264"/>
      <c r="C338" s="264"/>
      <c r="D338" s="264"/>
      <c r="E338" s="264"/>
      <c r="F338" s="264"/>
      <c r="G338" s="264"/>
      <c r="H338" s="264"/>
      <c r="I338" s="264"/>
      <c r="J338" s="264"/>
    </row>
    <row r="339" spans="1:10" s="267" customFormat="1" ht="21.75" customHeight="1">
      <c r="A339" s="264"/>
      <c r="B339" s="264"/>
      <c r="C339" s="264"/>
      <c r="D339" s="264"/>
      <c r="E339" s="264"/>
      <c r="F339" s="264"/>
      <c r="G339" s="264"/>
      <c r="H339" s="264"/>
      <c r="I339" s="264"/>
      <c r="J339" s="264"/>
    </row>
    <row r="340" spans="1:10" s="267" customFormat="1" ht="21.75" customHeight="1">
      <c r="A340" s="264"/>
      <c r="B340" s="264"/>
      <c r="C340" s="264"/>
      <c r="D340" s="264"/>
      <c r="E340" s="264"/>
      <c r="F340" s="264"/>
      <c r="G340" s="264"/>
      <c r="H340" s="264"/>
      <c r="I340" s="264"/>
      <c r="J340" s="264"/>
    </row>
    <row r="341" spans="1:10" s="267" customFormat="1" ht="21.75" customHeight="1">
      <c r="A341" s="264"/>
      <c r="B341" s="264"/>
      <c r="C341" s="264"/>
      <c r="D341" s="264"/>
      <c r="E341" s="264"/>
      <c r="F341" s="264"/>
      <c r="G341" s="264"/>
      <c r="H341" s="264"/>
      <c r="I341" s="264"/>
      <c r="J341" s="264"/>
    </row>
    <row r="342" spans="1:10" s="267" customFormat="1" ht="21.75" customHeight="1">
      <c r="A342" s="264"/>
      <c r="B342" s="264"/>
      <c r="C342" s="264"/>
      <c r="D342" s="264"/>
      <c r="E342" s="264"/>
      <c r="F342" s="264"/>
      <c r="G342" s="264"/>
      <c r="H342" s="264"/>
      <c r="I342" s="264"/>
      <c r="J342" s="264"/>
    </row>
    <row r="343" spans="1:10" s="267" customFormat="1" ht="21.75" customHeight="1">
      <c r="A343" s="264"/>
      <c r="B343" s="264"/>
      <c r="C343" s="264"/>
      <c r="D343" s="264"/>
      <c r="E343" s="264"/>
      <c r="F343" s="264"/>
      <c r="G343" s="264"/>
      <c r="H343" s="264"/>
      <c r="I343" s="264"/>
      <c r="J343" s="264"/>
    </row>
    <row r="344" spans="1:10" s="267" customFormat="1" ht="21.75" customHeight="1">
      <c r="A344" s="264"/>
      <c r="B344" s="264"/>
      <c r="C344" s="264"/>
      <c r="D344" s="264"/>
      <c r="E344" s="264"/>
      <c r="F344" s="264"/>
      <c r="G344" s="264"/>
      <c r="H344" s="264"/>
      <c r="I344" s="264"/>
      <c r="J344" s="264"/>
    </row>
    <row r="345" spans="1:10" s="267" customFormat="1" ht="21.75" customHeight="1">
      <c r="A345" s="264"/>
      <c r="B345" s="264"/>
      <c r="C345" s="264"/>
      <c r="D345" s="264"/>
      <c r="E345" s="264"/>
      <c r="F345" s="264"/>
      <c r="G345" s="264"/>
      <c r="H345" s="264"/>
      <c r="I345" s="264"/>
      <c r="J345" s="264"/>
    </row>
    <row r="346" spans="1:10" s="267" customFormat="1" ht="21.75" customHeight="1">
      <c r="A346" s="264"/>
      <c r="B346" s="264"/>
      <c r="C346" s="264"/>
      <c r="D346" s="264"/>
      <c r="E346" s="264"/>
      <c r="F346" s="264"/>
      <c r="G346" s="264"/>
      <c r="H346" s="264"/>
      <c r="I346" s="264"/>
      <c r="J346" s="264"/>
    </row>
    <row r="347" spans="1:10" s="267" customFormat="1" ht="21.75" customHeight="1">
      <c r="A347" s="264"/>
      <c r="B347" s="264"/>
      <c r="C347" s="264"/>
      <c r="D347" s="264"/>
      <c r="E347" s="264"/>
      <c r="F347" s="264"/>
      <c r="G347" s="264"/>
      <c r="H347" s="264"/>
      <c r="I347" s="264"/>
      <c r="J347" s="264"/>
    </row>
    <row r="348" spans="1:10" s="267" customFormat="1" ht="21.75" customHeight="1">
      <c r="A348" s="264"/>
      <c r="B348" s="264"/>
      <c r="C348" s="264"/>
      <c r="D348" s="264"/>
      <c r="E348" s="264"/>
      <c r="F348" s="264"/>
      <c r="G348" s="264"/>
      <c r="H348" s="264"/>
      <c r="I348" s="264"/>
      <c r="J348" s="264"/>
    </row>
    <row r="349" spans="1:10" s="267" customFormat="1" ht="21.75" customHeight="1">
      <c r="A349" s="264"/>
      <c r="B349" s="264"/>
      <c r="C349" s="264"/>
      <c r="D349" s="264"/>
      <c r="E349" s="264"/>
      <c r="F349" s="264"/>
      <c r="G349" s="264"/>
      <c r="H349" s="264"/>
      <c r="I349" s="264"/>
      <c r="J349" s="264"/>
    </row>
    <row r="350" spans="1:10" s="267" customFormat="1" ht="21.75" customHeight="1">
      <c r="A350" s="264"/>
      <c r="B350" s="264"/>
      <c r="C350" s="264"/>
      <c r="D350" s="264"/>
      <c r="E350" s="264"/>
      <c r="F350" s="264"/>
      <c r="G350" s="264"/>
      <c r="H350" s="264"/>
      <c r="I350" s="264"/>
      <c r="J350" s="264"/>
    </row>
    <row r="351" spans="1:10" s="267" customFormat="1" ht="21.75" customHeight="1">
      <c r="A351" s="264"/>
      <c r="B351" s="264"/>
      <c r="C351" s="264"/>
      <c r="D351" s="264"/>
      <c r="E351" s="264"/>
      <c r="F351" s="264"/>
      <c r="G351" s="264"/>
      <c r="H351" s="264"/>
      <c r="I351" s="264"/>
      <c r="J351" s="264"/>
    </row>
    <row r="352" spans="1:10" s="267" customFormat="1" ht="21.75" customHeight="1">
      <c r="A352" s="264"/>
      <c r="B352" s="264"/>
      <c r="C352" s="264"/>
      <c r="D352" s="264"/>
      <c r="E352" s="264"/>
      <c r="F352" s="264"/>
      <c r="G352" s="264"/>
      <c r="H352" s="264"/>
      <c r="I352" s="264"/>
      <c r="J352" s="264"/>
    </row>
    <row r="353" spans="1:10" s="267" customFormat="1" ht="21.75" customHeight="1">
      <c r="A353" s="264"/>
      <c r="B353" s="264"/>
      <c r="C353" s="264"/>
      <c r="D353" s="264"/>
      <c r="E353" s="264"/>
      <c r="F353" s="264"/>
      <c r="G353" s="264"/>
      <c r="H353" s="264"/>
      <c r="I353" s="264"/>
      <c r="J353" s="264"/>
    </row>
  </sheetData>
  <mergeCells count="12">
    <mergeCell ref="A1:J1"/>
    <mergeCell ref="A2:J2"/>
    <mergeCell ref="A4:J4"/>
    <mergeCell ref="A5:I5"/>
    <mergeCell ref="A6:B6"/>
    <mergeCell ref="G8:H8"/>
    <mergeCell ref="J8:J9"/>
    <mergeCell ref="A8:A9"/>
    <mergeCell ref="B8:B9"/>
    <mergeCell ref="C8:C9"/>
    <mergeCell ref="D8:D9"/>
    <mergeCell ref="E8:F8"/>
  </mergeCells>
  <phoneticPr fontId="28" type="noConversion"/>
  <printOptions horizontalCentered="1"/>
  <pageMargins left="0.39370078740157483" right="3.937007874015748E-2" top="0.78740157480314965" bottom="0.39370078740157483" header="7.874015748031496E-2" footer="7.874015748031496E-2"/>
  <pageSetup paperSize="9" scale="70" fitToHeight="3" orientation="landscape" horizontalDpi="4294967294" verticalDpi="300" r:id="rId1"/>
  <headerFooter alignWithMargins="0">
    <oddFooter>&amp;R&amp;"TH SarabunPSK,ธรรมดา"&amp;16แผ่นที่ &amp;P/&amp;N</oddFooter>
  </headerFooter>
  <rowBreaks count="9" manualBreakCount="9">
    <brk id="26" max="9" man="1"/>
    <brk id="45" max="9" man="1"/>
    <brk id="66" max="9" man="1"/>
    <brk id="83" max="9" man="1"/>
    <brk id="101" max="9" man="1"/>
    <brk id="110" max="9" man="1"/>
    <brk id="129" max="9" man="1"/>
    <brk id="153" max="9" man="1"/>
    <brk id="175" max="16383" man="1"/>
  </rowBreaks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Sheet12"/>
  <dimension ref="A1:F46"/>
  <sheetViews>
    <sheetView view="pageBreakPreview" topLeftCell="A27" zoomScaleNormal="100" zoomScaleSheetLayoutView="100" workbookViewId="0">
      <selection activeCell="E11" sqref="E11"/>
    </sheetView>
  </sheetViews>
  <sheetFormatPr defaultColWidth="9.140625" defaultRowHeight="24"/>
  <cols>
    <col min="1" max="1" width="7.42578125" style="160" customWidth="1"/>
    <col min="2" max="2" width="42.42578125" style="160" customWidth="1"/>
    <col min="3" max="3" width="18.28515625" style="160" customWidth="1"/>
    <col min="4" max="4" width="13" style="160" customWidth="1"/>
    <col min="5" max="5" width="17.42578125" style="160" customWidth="1"/>
    <col min="6" max="6" width="27.42578125" style="160" customWidth="1"/>
    <col min="7" max="16384" width="9.140625" style="160"/>
  </cols>
  <sheetData>
    <row r="1" spans="1:6" ht="21" customHeight="1">
      <c r="A1" s="453" t="s">
        <v>347</v>
      </c>
      <c r="B1" s="453"/>
      <c r="C1" s="453"/>
      <c r="D1" s="453"/>
      <c r="E1" s="453"/>
      <c r="F1" s="453"/>
    </row>
    <row r="2" spans="1:6" ht="21" customHeight="1">
      <c r="A2" s="218"/>
      <c r="B2" s="218"/>
      <c r="C2" s="459" t="s">
        <v>362</v>
      </c>
      <c r="D2" s="459"/>
      <c r="E2" s="459"/>
      <c r="F2" s="218"/>
    </row>
    <row r="3" spans="1:6" ht="21" customHeight="1">
      <c r="A3" s="458" t="s">
        <v>348</v>
      </c>
      <c r="B3" s="458"/>
      <c r="C3" s="460" t="s">
        <v>349</v>
      </c>
      <c r="D3" s="460"/>
      <c r="E3" s="460"/>
      <c r="F3" s="460"/>
    </row>
    <row r="4" spans="1:6" ht="21" customHeight="1">
      <c r="A4" s="461" t="s">
        <v>313</v>
      </c>
      <c r="B4" s="461"/>
      <c r="C4" s="452" t="s">
        <v>365</v>
      </c>
      <c r="D4" s="452"/>
      <c r="E4" s="452"/>
      <c r="F4" s="452"/>
    </row>
    <row r="5" spans="1:6" ht="21" customHeight="1">
      <c r="A5" s="462" t="s">
        <v>350</v>
      </c>
      <c r="B5" s="462"/>
      <c r="C5" s="452" t="s">
        <v>365</v>
      </c>
      <c r="D5" s="452"/>
      <c r="E5" s="452"/>
      <c r="F5" s="219"/>
    </row>
    <row r="6" spans="1:6" ht="21" customHeight="1">
      <c r="A6" s="465" t="s">
        <v>351</v>
      </c>
      <c r="B6" s="465"/>
      <c r="C6" s="452" t="s">
        <v>369</v>
      </c>
      <c r="D6" s="452"/>
      <c r="E6" s="452"/>
      <c r="F6" s="219"/>
    </row>
    <row r="7" spans="1:6" ht="21" customHeight="1">
      <c r="A7" s="465" t="s">
        <v>352</v>
      </c>
      <c r="B7" s="465"/>
      <c r="C7" s="452" t="s">
        <v>366</v>
      </c>
      <c r="D7" s="452"/>
      <c r="E7" s="452"/>
      <c r="F7" s="222"/>
    </row>
    <row r="8" spans="1:6" ht="21" customHeight="1">
      <c r="F8" s="232" t="s">
        <v>344</v>
      </c>
    </row>
    <row r="9" spans="1:6" ht="21" customHeight="1">
      <c r="A9" s="454" t="s">
        <v>51</v>
      </c>
      <c r="B9" s="456"/>
      <c r="C9" s="235" t="s">
        <v>320</v>
      </c>
      <c r="D9" s="454" t="s">
        <v>321</v>
      </c>
      <c r="E9" s="236" t="s">
        <v>322</v>
      </c>
      <c r="F9" s="454" t="s">
        <v>48</v>
      </c>
    </row>
    <row r="10" spans="1:6" ht="21" customHeight="1">
      <c r="A10" s="455"/>
      <c r="B10" s="457"/>
      <c r="C10" s="237" t="s">
        <v>323</v>
      </c>
      <c r="D10" s="455"/>
      <c r="E10" s="238" t="s">
        <v>311</v>
      </c>
      <c r="F10" s="455"/>
    </row>
    <row r="11" spans="1:6" ht="21" customHeight="1">
      <c r="A11" s="163">
        <v>1</v>
      </c>
      <c r="B11" s="210" t="s">
        <v>368</v>
      </c>
      <c r="C11" s="239">
        <v>618054</v>
      </c>
      <c r="D11" s="223">
        <v>1.2776000000000001</v>
      </c>
      <c r="E11" s="164">
        <f>C11*D11</f>
        <v>789625.79040000006</v>
      </c>
      <c r="F11" s="165"/>
    </row>
    <row r="12" spans="1:6" ht="21" customHeight="1">
      <c r="A12" s="166"/>
      <c r="B12" s="217"/>
      <c r="C12" s="233"/>
      <c r="D12" s="169"/>
      <c r="E12" s="170"/>
      <c r="F12" s="171" t="s">
        <v>324</v>
      </c>
    </row>
    <row r="13" spans="1:6" ht="21" customHeight="1">
      <c r="A13" s="166"/>
      <c r="B13" s="167"/>
      <c r="C13" s="209"/>
      <c r="D13" s="169"/>
      <c r="E13" s="170"/>
      <c r="F13" s="167" t="s">
        <v>356</v>
      </c>
    </row>
    <row r="14" spans="1:6" ht="21" customHeight="1">
      <c r="A14" s="211"/>
      <c r="B14" s="167"/>
      <c r="C14" s="168"/>
      <c r="D14" s="213"/>
      <c r="E14" s="170"/>
      <c r="F14" s="167" t="s">
        <v>325</v>
      </c>
    </row>
    <row r="15" spans="1:6" ht="21" customHeight="1">
      <c r="A15" s="166"/>
      <c r="B15" s="212"/>
      <c r="C15" s="209"/>
      <c r="D15" s="214"/>
      <c r="E15" s="215"/>
      <c r="F15" s="167" t="s">
        <v>357</v>
      </c>
    </row>
    <row r="16" spans="1:6" ht="21" customHeight="1">
      <c r="A16" s="166"/>
      <c r="B16" s="167"/>
      <c r="C16" s="168"/>
      <c r="D16" s="169"/>
      <c r="E16" s="170"/>
      <c r="F16" s="167" t="s">
        <v>358</v>
      </c>
    </row>
    <row r="17" spans="1:6" ht="21" customHeight="1">
      <c r="A17" s="166"/>
      <c r="B17" s="167"/>
      <c r="C17" s="209"/>
      <c r="D17" s="169"/>
      <c r="E17" s="170"/>
      <c r="F17" s="167"/>
    </row>
    <row r="18" spans="1:6" ht="21" customHeight="1">
      <c r="A18" s="173"/>
      <c r="B18" s="172"/>
      <c r="C18" s="174" t="s">
        <v>312</v>
      </c>
      <c r="D18" s="173"/>
      <c r="E18" s="170"/>
      <c r="F18" s="167"/>
    </row>
    <row r="19" spans="1:6" ht="21" customHeight="1">
      <c r="A19" s="173"/>
      <c r="B19" s="167"/>
      <c r="C19" s="174" t="s">
        <v>312</v>
      </c>
      <c r="D19" s="173"/>
      <c r="E19" s="170"/>
      <c r="F19" s="173"/>
    </row>
    <row r="20" spans="1:6" ht="21" customHeight="1">
      <c r="A20" s="173"/>
      <c r="B20" s="167"/>
      <c r="C20" s="174"/>
      <c r="D20" s="173"/>
      <c r="E20" s="170"/>
      <c r="F20" s="173"/>
    </row>
    <row r="21" spans="1:6" ht="21" customHeight="1">
      <c r="A21" s="173"/>
      <c r="B21" s="167"/>
      <c r="C21" s="174"/>
      <c r="D21" s="173"/>
      <c r="E21" s="170"/>
      <c r="F21" s="173"/>
    </row>
    <row r="22" spans="1:6" ht="21" customHeight="1">
      <c r="A22" s="173"/>
      <c r="B22" s="167"/>
      <c r="C22" s="174"/>
      <c r="D22" s="173"/>
      <c r="E22" s="170"/>
      <c r="F22" s="173"/>
    </row>
    <row r="23" spans="1:6" ht="21" customHeight="1">
      <c r="A23" s="166"/>
      <c r="B23" s="167"/>
      <c r="C23" s="174"/>
      <c r="D23" s="169"/>
      <c r="E23" s="170"/>
      <c r="F23" s="173"/>
    </row>
    <row r="24" spans="1:6" ht="21" customHeight="1">
      <c r="A24" s="173"/>
      <c r="B24" s="167"/>
      <c r="C24" s="174"/>
      <c r="D24" s="173"/>
      <c r="E24" s="170"/>
      <c r="F24" s="173"/>
    </row>
    <row r="25" spans="1:6" ht="21" customHeight="1">
      <c r="A25" s="173"/>
      <c r="B25" s="167"/>
      <c r="C25" s="173"/>
      <c r="D25" s="173"/>
      <c r="E25" s="175"/>
      <c r="F25" s="173"/>
    </row>
    <row r="26" spans="1:6" ht="21" customHeight="1">
      <c r="A26" s="176"/>
      <c r="B26" s="177"/>
      <c r="C26" s="176"/>
      <c r="D26" s="178"/>
      <c r="E26" s="179"/>
      <c r="F26" s="176"/>
    </row>
    <row r="27" spans="1:6" ht="21" customHeight="1">
      <c r="A27" s="180" t="s">
        <v>52</v>
      </c>
      <c r="B27" s="181" t="s">
        <v>363</v>
      </c>
      <c r="C27" s="182"/>
      <c r="D27" s="182"/>
      <c r="E27" s="183">
        <f>+E11+E15</f>
        <v>789625.79040000006</v>
      </c>
      <c r="F27" s="173"/>
    </row>
    <row r="28" spans="1:6" ht="21" customHeight="1">
      <c r="A28" s="184"/>
      <c r="B28" s="185" t="s">
        <v>364</v>
      </c>
      <c r="C28" s="184" t="s">
        <v>326</v>
      </c>
      <c r="D28" s="184"/>
      <c r="E28" s="234">
        <f>ROUNDDOWN(E27,-3)</f>
        <v>789000</v>
      </c>
      <c r="F28" s="186"/>
    </row>
    <row r="29" spans="1:6" ht="21" customHeight="1">
      <c r="A29" s="187"/>
      <c r="B29" s="188" t="s">
        <v>327</v>
      </c>
      <c r="C29" s="189" t="str">
        <f>"("&amp;BAHTTEXT(E28)&amp;")"</f>
        <v>(เจ็ดแสนแปดหมื่นเก้าพันบาทถ้วน)</v>
      </c>
      <c r="D29" s="189"/>
      <c r="E29" s="189"/>
      <c r="F29" s="181"/>
    </row>
    <row r="30" spans="1:6" ht="21" customHeight="1">
      <c r="A30" s="190"/>
      <c r="B30" s="190"/>
      <c r="C30" s="191"/>
      <c r="D30" s="190"/>
      <c r="E30" s="190"/>
      <c r="F30" s="192"/>
    </row>
    <row r="31" spans="1:6" ht="21" customHeight="1">
      <c r="C31" s="191"/>
      <c r="F31" s="193"/>
    </row>
    <row r="32" spans="1:6" ht="21" customHeight="1">
      <c r="C32" s="162"/>
    </row>
    <row r="33" spans="2:6" ht="21" customHeight="1">
      <c r="C33" s="161"/>
      <c r="D33" s="161"/>
      <c r="E33" s="161" t="s">
        <v>316</v>
      </c>
    </row>
    <row r="34" spans="2:6" ht="21" customHeight="1">
      <c r="B34" s="162"/>
      <c r="C34" s="464"/>
      <c r="D34" s="464"/>
      <c r="E34" s="161"/>
      <c r="F34" s="162"/>
    </row>
    <row r="35" spans="2:6" ht="21" customHeight="1">
      <c r="B35" s="162"/>
      <c r="C35" s="464" t="s">
        <v>328</v>
      </c>
      <c r="D35" s="464"/>
      <c r="E35" s="161"/>
      <c r="F35" s="162"/>
    </row>
    <row r="36" spans="2:6" ht="21" customHeight="1">
      <c r="C36" s="161"/>
      <c r="D36" s="161"/>
      <c r="E36" s="161"/>
    </row>
    <row r="37" spans="2:6" ht="21" customHeight="1">
      <c r="C37" s="161"/>
      <c r="D37" s="161"/>
      <c r="E37" s="161" t="s">
        <v>317</v>
      </c>
    </row>
    <row r="38" spans="2:6" ht="21" customHeight="1">
      <c r="B38" s="162"/>
      <c r="C38" s="464"/>
      <c r="D38" s="464"/>
      <c r="E38" s="161"/>
      <c r="F38" s="216"/>
    </row>
    <row r="39" spans="2:6" ht="21" customHeight="1">
      <c r="B39" s="162"/>
      <c r="C39" s="464" t="s">
        <v>33</v>
      </c>
      <c r="D39" s="464"/>
      <c r="E39" s="161"/>
      <c r="F39" s="216"/>
    </row>
    <row r="40" spans="2:6" ht="21" customHeight="1">
      <c r="C40" s="161"/>
      <c r="D40" s="161"/>
      <c r="E40" s="161"/>
    </row>
    <row r="41" spans="2:6" ht="21" customHeight="1">
      <c r="C41" s="161"/>
      <c r="D41" s="161"/>
      <c r="E41" s="161" t="s">
        <v>307</v>
      </c>
    </row>
    <row r="42" spans="2:6" ht="21" customHeight="1">
      <c r="C42" s="161"/>
      <c r="D42" s="161"/>
      <c r="E42" s="161"/>
      <c r="F42" s="162"/>
    </row>
    <row r="43" spans="2:6" ht="21" customHeight="1">
      <c r="B43" s="463"/>
      <c r="C43" s="463"/>
      <c r="D43" s="463"/>
      <c r="E43" s="463"/>
      <c r="F43" s="162"/>
    </row>
    <row r="44" spans="2:6" ht="21" customHeight="1">
      <c r="B44" s="463" t="s">
        <v>367</v>
      </c>
      <c r="C44" s="463"/>
      <c r="D44" s="463"/>
      <c r="E44" s="463"/>
      <c r="F44" s="162"/>
    </row>
    <row r="45" spans="2:6" ht="21" customHeight="1"/>
    <row r="46" spans="2:6" ht="21" customHeight="1">
      <c r="D46" s="162"/>
      <c r="E46" s="162"/>
      <c r="F46" s="162"/>
    </row>
  </sheetData>
  <mergeCells count="22">
    <mergeCell ref="B43:E43"/>
    <mergeCell ref="B44:E44"/>
    <mergeCell ref="C39:D39"/>
    <mergeCell ref="A6:B6"/>
    <mergeCell ref="A7:B7"/>
    <mergeCell ref="C6:E6"/>
    <mergeCell ref="C34:D34"/>
    <mergeCell ref="C35:D35"/>
    <mergeCell ref="C38:D38"/>
    <mergeCell ref="C7:E7"/>
    <mergeCell ref="C5:E5"/>
    <mergeCell ref="A1:F1"/>
    <mergeCell ref="A9:A10"/>
    <mergeCell ref="B9:B10"/>
    <mergeCell ref="D9:D10"/>
    <mergeCell ref="F9:F10"/>
    <mergeCell ref="A3:B3"/>
    <mergeCell ref="C2:E2"/>
    <mergeCell ref="C3:F3"/>
    <mergeCell ref="A4:B4"/>
    <mergeCell ref="A5:B5"/>
    <mergeCell ref="C4:F4"/>
  </mergeCells>
  <pageMargins left="0.25" right="0.25" top="0.49803149600000002" bottom="0.49803149600000002" header="0.31496062992126" footer="0.31496063000000002"/>
  <pageSetup paperSize="9" scale="85" orientation="portrait" horizontalDpi="4294967292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Sheet14"/>
  <dimension ref="A1:D134"/>
  <sheetViews>
    <sheetView topLeftCell="A22" zoomScale="90" zoomScaleNormal="90" workbookViewId="0">
      <selection activeCell="I16" sqref="I16"/>
    </sheetView>
  </sheetViews>
  <sheetFormatPr defaultColWidth="9.140625" defaultRowHeight="24"/>
  <cols>
    <col min="1" max="1" width="5.85546875" style="197" customWidth="1"/>
    <col min="2" max="2" width="49" style="197" customWidth="1"/>
    <col min="3" max="3" width="21.85546875" style="197" customWidth="1"/>
    <col min="4" max="4" width="34.42578125" style="197" customWidth="1"/>
    <col min="5" max="16384" width="9.140625" style="198"/>
  </cols>
  <sheetData>
    <row r="1" spans="1:4" ht="21" customHeight="1">
      <c r="A1" s="224"/>
      <c r="B1" s="224"/>
      <c r="C1" s="224"/>
      <c r="D1" s="225" t="s">
        <v>353</v>
      </c>
    </row>
    <row r="2" spans="1:4" ht="21" customHeight="1">
      <c r="A2" s="459" t="s">
        <v>359</v>
      </c>
      <c r="B2" s="459"/>
      <c r="C2" s="459"/>
      <c r="D2" s="459"/>
    </row>
    <row r="3" spans="1:4" ht="21" customHeight="1">
      <c r="A3" s="458" t="s">
        <v>348</v>
      </c>
      <c r="B3" s="458"/>
      <c r="C3" s="460" t="s">
        <v>355</v>
      </c>
      <c r="D3" s="460"/>
    </row>
    <row r="4" spans="1:4" ht="21" customHeight="1">
      <c r="A4" s="462" t="s">
        <v>313</v>
      </c>
      <c r="B4" s="462"/>
      <c r="C4" s="219" t="s">
        <v>354</v>
      </c>
      <c r="D4" s="219"/>
    </row>
    <row r="5" spans="1:4" ht="21" customHeight="1">
      <c r="A5" s="462" t="s">
        <v>350</v>
      </c>
      <c r="B5" s="462"/>
      <c r="C5" s="219" t="s">
        <v>354</v>
      </c>
      <c r="D5" s="219"/>
    </row>
    <row r="6" spans="1:4" ht="21" customHeight="1">
      <c r="A6" s="468" t="s">
        <v>360</v>
      </c>
      <c r="B6" s="468"/>
      <c r="C6" s="452"/>
      <c r="D6" s="452"/>
    </row>
    <row r="7" spans="1:4" ht="21" customHeight="1">
      <c r="A7" s="452" t="s">
        <v>361</v>
      </c>
      <c r="B7" s="452"/>
      <c r="C7" s="452"/>
      <c r="D7" s="452"/>
    </row>
    <row r="8" spans="1:4" ht="21" customHeight="1" thickBot="1">
      <c r="A8" s="226"/>
      <c r="B8" s="227"/>
      <c r="C8" s="227"/>
      <c r="D8" s="228" t="s">
        <v>344</v>
      </c>
    </row>
    <row r="9" spans="1:4" ht="21" customHeight="1" thickTop="1">
      <c r="A9" s="466" t="s">
        <v>38</v>
      </c>
      <c r="B9" s="466" t="s">
        <v>39</v>
      </c>
      <c r="C9" s="220" t="s">
        <v>314</v>
      </c>
      <c r="D9" s="466" t="s">
        <v>48</v>
      </c>
    </row>
    <row r="10" spans="1:4" ht="21" customHeight="1" thickBot="1">
      <c r="A10" s="467"/>
      <c r="B10" s="467"/>
      <c r="C10" s="221" t="s">
        <v>311</v>
      </c>
      <c r="D10" s="467"/>
    </row>
    <row r="11" spans="1:4" ht="21" customHeight="1" thickTop="1">
      <c r="A11" s="199"/>
      <c r="B11" s="200"/>
      <c r="C11" s="199"/>
      <c r="D11" s="199"/>
    </row>
    <row r="12" spans="1:4" ht="21" customHeight="1">
      <c r="A12" s="201">
        <v>1</v>
      </c>
      <c r="B12" s="208" t="s">
        <v>329</v>
      </c>
      <c r="C12" s="202"/>
      <c r="D12" s="201"/>
    </row>
    <row r="13" spans="1:4" ht="21" customHeight="1">
      <c r="A13" s="201">
        <v>2</v>
      </c>
      <c r="B13" s="203" t="s">
        <v>341</v>
      </c>
      <c r="C13" s="202"/>
      <c r="D13" s="201"/>
    </row>
    <row r="14" spans="1:4" ht="21" customHeight="1">
      <c r="A14" s="201">
        <v>3</v>
      </c>
      <c r="B14" s="203" t="s">
        <v>342</v>
      </c>
      <c r="C14" s="202"/>
      <c r="D14" s="201"/>
    </row>
    <row r="15" spans="1:4" ht="21" customHeight="1">
      <c r="A15" s="229"/>
      <c r="B15" s="230"/>
      <c r="C15" s="231"/>
      <c r="D15" s="229"/>
    </row>
    <row r="16" spans="1:4" ht="21" customHeight="1">
      <c r="A16" s="229"/>
      <c r="B16" s="230"/>
      <c r="C16" s="231"/>
      <c r="D16" s="229"/>
    </row>
    <row r="17" spans="1:4" ht="21" customHeight="1">
      <c r="A17" s="229"/>
      <c r="B17" s="230"/>
      <c r="C17" s="231"/>
      <c r="D17" s="229"/>
    </row>
    <row r="18" spans="1:4" ht="21" customHeight="1">
      <c r="A18" s="229"/>
      <c r="B18" s="230"/>
      <c r="C18" s="231"/>
      <c r="D18" s="229"/>
    </row>
    <row r="19" spans="1:4" ht="21" customHeight="1">
      <c r="A19" s="229"/>
      <c r="B19" s="230"/>
      <c r="C19" s="231"/>
      <c r="D19" s="229"/>
    </row>
    <row r="20" spans="1:4" ht="21" customHeight="1">
      <c r="A20" s="229"/>
      <c r="B20" s="230"/>
      <c r="C20" s="231"/>
      <c r="D20" s="229"/>
    </row>
    <row r="21" spans="1:4" ht="21" customHeight="1">
      <c r="A21" s="229"/>
      <c r="B21" s="230"/>
      <c r="C21" s="231"/>
      <c r="D21" s="229"/>
    </row>
    <row r="22" spans="1:4" ht="21" customHeight="1">
      <c r="A22" s="229"/>
      <c r="B22" s="230"/>
      <c r="C22" s="231"/>
      <c r="D22" s="229"/>
    </row>
    <row r="23" spans="1:4" ht="21" customHeight="1">
      <c r="A23" s="229"/>
      <c r="B23" s="230"/>
      <c r="C23" s="231"/>
      <c r="D23" s="229"/>
    </row>
    <row r="24" spans="1:4" ht="21" customHeight="1">
      <c r="A24" s="229"/>
      <c r="B24" s="230"/>
      <c r="C24" s="231"/>
      <c r="D24" s="229"/>
    </row>
    <row r="25" spans="1:4" ht="21" customHeight="1">
      <c r="A25" s="229"/>
      <c r="B25" s="230"/>
      <c r="C25" s="231"/>
      <c r="D25" s="229"/>
    </row>
    <row r="26" spans="1:4" ht="21" customHeight="1">
      <c r="A26" s="229"/>
      <c r="B26" s="230"/>
      <c r="C26" s="231"/>
      <c r="D26" s="229"/>
    </row>
    <row r="27" spans="1:4" ht="21" customHeight="1" thickBot="1">
      <c r="A27" s="229"/>
      <c r="B27" s="230"/>
      <c r="C27" s="231"/>
      <c r="D27" s="229"/>
    </row>
    <row r="28" spans="1:4" ht="21" customHeight="1" thickTop="1" thickBot="1">
      <c r="A28" s="204"/>
      <c r="B28" s="205" t="s">
        <v>315</v>
      </c>
      <c r="C28" s="206"/>
      <c r="D28" s="204"/>
    </row>
    <row r="29" spans="1:4" ht="21" customHeight="1" thickTop="1">
      <c r="A29" s="207"/>
      <c r="B29" s="207"/>
      <c r="C29" s="207"/>
      <c r="D29" s="207"/>
    </row>
    <row r="30" spans="1:4" ht="21" customHeight="1"/>
    <row r="31" spans="1:4" s="160" customFormat="1" ht="21" customHeight="1">
      <c r="B31" s="161"/>
      <c r="C31" s="161" t="s">
        <v>333</v>
      </c>
      <c r="D31" s="161"/>
    </row>
    <row r="32" spans="1:4" s="160" customFormat="1" ht="21" customHeight="1">
      <c r="B32" s="194"/>
      <c r="C32" s="194" t="s">
        <v>334</v>
      </c>
      <c r="D32" s="161"/>
    </row>
    <row r="33" spans="2:4" s="160" customFormat="1" ht="21" customHeight="1">
      <c r="B33" s="194"/>
      <c r="C33" s="194" t="s">
        <v>335</v>
      </c>
      <c r="D33" s="161"/>
    </row>
    <row r="34" spans="2:4" s="160" customFormat="1" ht="21" customHeight="1">
      <c r="B34" s="161"/>
      <c r="C34" s="161"/>
      <c r="D34" s="161"/>
    </row>
    <row r="35" spans="2:4" s="160" customFormat="1" ht="21" customHeight="1">
      <c r="B35" s="161"/>
      <c r="C35" s="161" t="s">
        <v>332</v>
      </c>
      <c r="D35" s="161"/>
    </row>
    <row r="36" spans="2:4" s="160" customFormat="1" ht="21" customHeight="1">
      <c r="B36" s="194"/>
      <c r="C36" s="194" t="s">
        <v>331</v>
      </c>
      <c r="D36" s="161"/>
    </row>
    <row r="37" spans="2:4" s="160" customFormat="1" ht="21" customHeight="1">
      <c r="B37" s="194"/>
      <c r="C37" s="194" t="s">
        <v>330</v>
      </c>
      <c r="D37" s="161"/>
    </row>
    <row r="38" spans="2:4" s="160" customFormat="1" ht="21" customHeight="1">
      <c r="B38" s="161"/>
      <c r="C38" s="161"/>
      <c r="D38" s="161"/>
    </row>
    <row r="39" spans="2:4" s="160" customFormat="1" ht="21" customHeight="1">
      <c r="B39" s="161"/>
      <c r="C39" s="161" t="s">
        <v>336</v>
      </c>
      <c r="D39" s="161"/>
    </row>
    <row r="40" spans="2:4" s="160" customFormat="1" ht="21" customHeight="1">
      <c r="B40" s="194" t="s">
        <v>337</v>
      </c>
      <c r="C40" s="161" t="s">
        <v>339</v>
      </c>
      <c r="D40" s="161"/>
    </row>
    <row r="41" spans="2:4" s="160" customFormat="1" ht="21" customHeight="1">
      <c r="B41" s="161" t="s">
        <v>338</v>
      </c>
      <c r="C41" s="161" t="s">
        <v>340</v>
      </c>
      <c r="D41" s="161"/>
    </row>
    <row r="42" spans="2:4" s="160" customFormat="1" ht="21" customHeight="1">
      <c r="C42" s="161"/>
      <c r="D42" s="161"/>
    </row>
    <row r="43" spans="2:4" ht="21" customHeight="1">
      <c r="B43" s="195"/>
      <c r="C43" s="162"/>
      <c r="D43" s="162"/>
    </row>
    <row r="44" spans="2:4" ht="21" customHeight="1">
      <c r="B44" s="196"/>
      <c r="C44" s="160"/>
      <c r="D44" s="162"/>
    </row>
    <row r="45" spans="2:4" ht="21" customHeight="1"/>
    <row r="46" spans="2:4" ht="21" customHeight="1"/>
    <row r="47" spans="2:4" ht="21" customHeight="1"/>
    <row r="48" spans="2:4" ht="21" customHeight="1"/>
    <row r="49" ht="21" customHeight="1"/>
    <row r="50" ht="21" customHeight="1"/>
    <row r="51" ht="21" customHeight="1"/>
    <row r="52" ht="21" customHeight="1"/>
    <row r="53" ht="21" customHeight="1"/>
    <row r="54" ht="21" customHeight="1"/>
    <row r="55" ht="21" customHeight="1"/>
    <row r="56" ht="21" customHeight="1"/>
    <row r="57" ht="21" customHeight="1"/>
    <row r="58" ht="21" customHeight="1"/>
    <row r="59" ht="21" customHeight="1"/>
    <row r="60" ht="21" customHeight="1"/>
    <row r="61" ht="21" customHeight="1"/>
    <row r="62" ht="21" customHeight="1"/>
    <row r="63" ht="21" customHeight="1"/>
    <row r="64" ht="21" customHeight="1"/>
    <row r="65" ht="21" customHeight="1"/>
    <row r="66" ht="21" customHeight="1"/>
    <row r="67" ht="21" customHeight="1"/>
    <row r="68" ht="21" customHeight="1"/>
    <row r="69" ht="21" customHeight="1"/>
    <row r="70" ht="21" customHeight="1"/>
    <row r="71" ht="21" customHeight="1"/>
    <row r="72" ht="21" customHeight="1"/>
    <row r="73" ht="21" customHeight="1"/>
    <row r="74" ht="21" customHeight="1"/>
    <row r="75" ht="21" customHeight="1"/>
    <row r="76" ht="21" customHeight="1"/>
    <row r="77" ht="21" customHeight="1"/>
    <row r="78" ht="21" customHeight="1"/>
    <row r="79" ht="21" customHeight="1"/>
    <row r="80" ht="21" customHeight="1"/>
    <row r="81" ht="21" customHeight="1"/>
    <row r="82" ht="21" customHeight="1"/>
    <row r="83" ht="21" customHeight="1"/>
    <row r="84" ht="21" customHeight="1"/>
    <row r="85" ht="21" customHeight="1"/>
    <row r="86" ht="21" customHeight="1"/>
    <row r="87" ht="21" customHeight="1"/>
    <row r="88" ht="21" customHeight="1"/>
    <row r="89" ht="21" customHeight="1"/>
    <row r="90" ht="21" customHeight="1"/>
    <row r="91" ht="21" customHeight="1"/>
    <row r="92" ht="21" customHeight="1"/>
    <row r="93" ht="21" customHeight="1"/>
    <row r="94" ht="21" customHeight="1"/>
    <row r="95" ht="21" customHeight="1"/>
    <row r="96" ht="21" customHeight="1"/>
    <row r="97" ht="21" customHeight="1"/>
    <row r="98" ht="21" customHeight="1"/>
    <row r="99" ht="21" customHeight="1"/>
    <row r="100" ht="21" customHeight="1"/>
    <row r="101" ht="21" customHeight="1"/>
    <row r="102" ht="21" customHeight="1"/>
    <row r="103" ht="21" customHeight="1"/>
    <row r="104" ht="21" customHeight="1"/>
    <row r="105" ht="21" customHeight="1"/>
    <row r="106" ht="21" customHeight="1"/>
    <row r="107" ht="21" customHeight="1"/>
    <row r="108" ht="21" customHeight="1"/>
    <row r="109" ht="21" customHeight="1"/>
    <row r="110" ht="21" customHeight="1"/>
    <row r="111" ht="21" customHeight="1"/>
    <row r="112" ht="21" customHeight="1"/>
    <row r="113" ht="21" customHeight="1"/>
    <row r="114" ht="21" customHeight="1"/>
    <row r="115" ht="21" customHeight="1"/>
    <row r="116" ht="21" customHeight="1"/>
    <row r="117" ht="21" customHeight="1"/>
    <row r="118" ht="21" customHeight="1"/>
    <row r="119" ht="21" customHeight="1"/>
    <row r="120" ht="21" customHeight="1"/>
    <row r="121" ht="21" customHeight="1"/>
    <row r="122" ht="21" customHeight="1"/>
    <row r="123" ht="21" customHeight="1"/>
    <row r="124" ht="21" customHeight="1"/>
    <row r="125" ht="21" customHeight="1"/>
    <row r="126" ht="21" customHeight="1"/>
    <row r="127" ht="21" customHeight="1"/>
    <row r="128" ht="21" customHeight="1"/>
    <row r="129" ht="21" customHeight="1"/>
    <row r="130" ht="21" customHeight="1"/>
    <row r="131" ht="21" customHeight="1"/>
    <row r="132" ht="21" customHeight="1"/>
    <row r="133" ht="21" customHeight="1"/>
    <row r="134" ht="21" customHeight="1"/>
  </sheetData>
  <mergeCells count="11">
    <mergeCell ref="C6:D6"/>
    <mergeCell ref="A7:D7"/>
    <mergeCell ref="D9:D10"/>
    <mergeCell ref="A9:A10"/>
    <mergeCell ref="B9:B10"/>
    <mergeCell ref="A6:B6"/>
    <mergeCell ref="C3:D3"/>
    <mergeCell ref="A2:D2"/>
    <mergeCell ref="A3:B3"/>
    <mergeCell ref="A4:B4"/>
    <mergeCell ref="A5:B5"/>
  </mergeCells>
  <phoneticPr fontId="60" type="noConversion"/>
  <pageMargins left="0.49" right="0.49" top="0.5" bottom="0.5" header="0.25" footer="0.25"/>
  <pageSetup paperSize="9" scale="90" orientation="portrait" horizontalDpi="4294967293" r:id="rId1"/>
  <headerFooter alignWithMargins="0">
    <oddHeader>&amp;A&amp;Rหน้าที่ &amp;P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Sheet13">
    <tabColor indexed="53"/>
    <pageSetUpPr fitToPage="1"/>
  </sheetPr>
  <dimension ref="B1:T39"/>
  <sheetViews>
    <sheetView showGridLines="0" showRowColHeaders="0" showOutlineSymbols="0" workbookViewId="0">
      <selection activeCell="L5" sqref="L5:M5"/>
    </sheetView>
  </sheetViews>
  <sheetFormatPr defaultColWidth="9.140625" defaultRowHeight="20.25"/>
  <cols>
    <col min="1" max="1" width="3.7109375" style="92" customWidth="1"/>
    <col min="2" max="2" width="11.42578125" style="92" customWidth="1"/>
    <col min="3" max="3" width="11.42578125" style="91" customWidth="1"/>
    <col min="4" max="8" width="10.85546875" style="92" hidden="1" customWidth="1"/>
    <col min="9" max="11" width="11.85546875" style="91" customWidth="1"/>
    <col min="12" max="12" width="11.85546875" style="92" customWidth="1"/>
    <col min="13" max="14" width="13.140625" style="92" customWidth="1"/>
    <col min="15" max="15" width="4.28515625" style="92" customWidth="1"/>
    <col min="16" max="16" width="9.140625" style="94"/>
    <col min="17" max="17" width="13.5703125" style="94" hidden="1" customWidth="1"/>
    <col min="18" max="18" width="14.140625" style="95" hidden="1" customWidth="1"/>
    <col min="19" max="19" width="11.42578125" style="94" hidden="1" customWidth="1"/>
    <col min="20" max="20" width="9.140625" style="94"/>
    <col min="21" max="16384" width="9.140625" style="92"/>
  </cols>
  <sheetData>
    <row r="1" spans="2:20" ht="17.100000000000001" customHeight="1" thickBot="1">
      <c r="B1" s="90"/>
      <c r="N1" s="93" t="s">
        <v>0</v>
      </c>
    </row>
    <row r="2" spans="2:20" ht="21">
      <c r="B2" s="96"/>
      <c r="C2" s="97"/>
      <c r="D2" s="98"/>
      <c r="E2" s="98"/>
      <c r="F2" s="98"/>
      <c r="G2" s="98"/>
      <c r="H2" s="98"/>
      <c r="I2" s="469" t="s">
        <v>1</v>
      </c>
      <c r="J2" s="469"/>
      <c r="K2" s="469"/>
      <c r="L2" s="469"/>
      <c r="M2" s="469"/>
      <c r="N2" s="470"/>
    </row>
    <row r="3" spans="2:20" ht="8.25" customHeight="1">
      <c r="B3" s="99"/>
      <c r="C3" s="100"/>
      <c r="D3" s="101"/>
      <c r="E3" s="101"/>
      <c r="F3" s="101"/>
      <c r="G3" s="101"/>
      <c r="H3" s="101"/>
      <c r="I3" s="101"/>
      <c r="J3" s="101"/>
      <c r="K3" s="101"/>
      <c r="L3" s="101"/>
      <c r="M3" s="101"/>
      <c r="N3" s="102"/>
    </row>
    <row r="4" spans="2:20">
      <c r="B4" s="103"/>
      <c r="C4" s="104"/>
      <c r="D4" s="105"/>
      <c r="E4" s="105"/>
      <c r="F4" s="105"/>
      <c r="G4" s="105"/>
      <c r="H4" s="105"/>
      <c r="I4" s="106"/>
      <c r="J4" s="485" t="s">
        <v>309</v>
      </c>
      <c r="K4" s="485"/>
      <c r="L4" s="483">
        <f>+'ปร.6(สนง.)'!C28</f>
        <v>0</v>
      </c>
      <c r="M4" s="483"/>
      <c r="N4" s="107" t="s">
        <v>2</v>
      </c>
      <c r="Q4" s="108"/>
      <c r="R4" s="109"/>
      <c r="S4" s="108"/>
    </row>
    <row r="5" spans="2:20">
      <c r="B5" s="103"/>
      <c r="C5" s="110"/>
      <c r="D5" s="111"/>
      <c r="E5" s="111"/>
      <c r="F5" s="111"/>
      <c r="G5" s="111"/>
      <c r="H5" s="111"/>
      <c r="I5" s="111"/>
      <c r="J5" s="485" t="s">
        <v>3</v>
      </c>
      <c r="K5" s="485"/>
      <c r="L5" s="484">
        <f>IF(L4=0,0,IF(L4&lt;=1000000,N16,IF(L4=500000000,N38,IF(L4&gt;500000000,N39,S11))))</f>
        <v>0</v>
      </c>
      <c r="M5" s="484"/>
      <c r="N5" s="112"/>
      <c r="Q5" s="108"/>
      <c r="R5" s="109"/>
      <c r="S5" s="108" t="s">
        <v>4</v>
      </c>
    </row>
    <row r="6" spans="2:20" ht="21" customHeight="1">
      <c r="B6" s="480" t="s">
        <v>5</v>
      </c>
      <c r="C6" s="481"/>
      <c r="D6" s="113"/>
      <c r="E6" s="113"/>
      <c r="F6" s="113"/>
      <c r="G6" s="113"/>
      <c r="H6" s="113"/>
      <c r="I6" s="113"/>
      <c r="J6" s="106" t="s">
        <v>6</v>
      </c>
      <c r="K6" s="106"/>
      <c r="L6" s="482">
        <f>ROUND((L5*L4),2)</f>
        <v>0</v>
      </c>
      <c r="M6" s="482"/>
      <c r="N6" s="107" t="s">
        <v>2</v>
      </c>
      <c r="Q6" s="108" t="s">
        <v>7</v>
      </c>
      <c r="R6" s="114">
        <f>L4/1000000</f>
        <v>0</v>
      </c>
      <c r="S6" s="108"/>
    </row>
    <row r="7" spans="2:20" ht="9" customHeight="1" thickBot="1">
      <c r="B7" s="115"/>
      <c r="C7" s="116"/>
      <c r="D7" s="117"/>
      <c r="E7" s="117"/>
      <c r="F7" s="117"/>
      <c r="G7" s="117"/>
      <c r="H7" s="117"/>
      <c r="I7" s="118"/>
      <c r="J7" s="118"/>
      <c r="K7" s="118"/>
      <c r="L7" s="119"/>
      <c r="M7" s="119"/>
      <c r="N7" s="120"/>
      <c r="Q7" s="108" t="s">
        <v>8</v>
      </c>
      <c r="R7" s="109" t="e">
        <f>VLOOKUP(R6,B17:B38,1)</f>
        <v>#N/A</v>
      </c>
      <c r="S7" s="108" t="e">
        <f>VLOOKUP(R7,$B$17:$N$38,13,FALSE)</f>
        <v>#N/A</v>
      </c>
    </row>
    <row r="8" spans="2:20" ht="9.75" customHeight="1" thickBot="1">
      <c r="B8" s="471"/>
      <c r="C8" s="471"/>
      <c r="D8" s="471"/>
      <c r="E8" s="471"/>
      <c r="F8" s="471"/>
      <c r="G8" s="471"/>
      <c r="H8" s="471"/>
      <c r="I8" s="471"/>
      <c r="J8" s="471"/>
      <c r="K8" s="471"/>
      <c r="L8" s="471"/>
      <c r="M8" s="471"/>
      <c r="N8" s="471"/>
      <c r="Q8" s="108" t="s">
        <v>9</v>
      </c>
      <c r="R8" s="121" t="e">
        <f>MATCH(R7,B17:B38)</f>
        <v>#N/A</v>
      </c>
      <c r="S8" s="108"/>
    </row>
    <row r="9" spans="2:20" s="122" customFormat="1" ht="22.5" customHeight="1">
      <c r="B9" s="472" t="s">
        <v>10</v>
      </c>
      <c r="C9" s="469"/>
      <c r="D9" s="469"/>
      <c r="E9" s="469"/>
      <c r="F9" s="469"/>
      <c r="G9" s="469"/>
      <c r="H9" s="469"/>
      <c r="I9" s="469"/>
      <c r="J9" s="469"/>
      <c r="K9" s="469"/>
      <c r="L9" s="469"/>
      <c r="M9" s="469"/>
      <c r="N9" s="470"/>
      <c r="P9" s="123"/>
      <c r="Q9" s="124" t="s">
        <v>11</v>
      </c>
      <c r="R9" s="121" t="e">
        <f>R8+1</f>
        <v>#N/A</v>
      </c>
      <c r="S9" s="124"/>
      <c r="T9" s="123"/>
    </row>
    <row r="10" spans="2:20" ht="22.5" customHeight="1">
      <c r="B10" s="99"/>
      <c r="C10" s="125"/>
      <c r="D10" s="125"/>
      <c r="E10" s="125"/>
      <c r="F10" s="125"/>
      <c r="G10" s="125"/>
      <c r="H10" s="125"/>
      <c r="I10" s="125"/>
      <c r="J10" s="125"/>
      <c r="K10" s="125"/>
      <c r="L10" s="125"/>
      <c r="M10" s="125"/>
      <c r="N10" s="100"/>
      <c r="O10" s="126"/>
      <c r="Q10" s="108" t="s">
        <v>12</v>
      </c>
      <c r="R10" s="121" t="e">
        <f>INDEX(B17:B38,R9)</f>
        <v>#N/A</v>
      </c>
      <c r="S10" s="108" t="e">
        <f>VLOOKUP(R10,$B$17:$N$38,13,FALSE)</f>
        <v>#N/A</v>
      </c>
    </row>
    <row r="11" spans="2:20">
      <c r="B11" s="103" t="s">
        <v>13</v>
      </c>
      <c r="C11" s="127"/>
      <c r="D11" s="128"/>
      <c r="E11" s="128"/>
      <c r="F11" s="128"/>
      <c r="G11" s="128"/>
      <c r="H11" s="128"/>
      <c r="I11" s="129">
        <v>0</v>
      </c>
      <c r="J11" s="127" t="s">
        <v>14</v>
      </c>
      <c r="K11" s="127" t="s">
        <v>308</v>
      </c>
      <c r="L11" s="128"/>
      <c r="M11" s="130">
        <v>7</v>
      </c>
      <c r="N11" s="131" t="s">
        <v>14</v>
      </c>
      <c r="Q11" s="108" t="s">
        <v>15</v>
      </c>
      <c r="R11" s="121"/>
      <c r="S11" s="108" t="e">
        <f>ROUND((S7-((S7-S10)*(R6-R7)/(R10-R7))),4)</f>
        <v>#N/A</v>
      </c>
    </row>
    <row r="12" spans="2:20">
      <c r="B12" s="103" t="s">
        <v>16</v>
      </c>
      <c r="C12" s="127"/>
      <c r="D12" s="128"/>
      <c r="E12" s="128"/>
      <c r="F12" s="128"/>
      <c r="G12" s="128"/>
      <c r="H12" s="128"/>
      <c r="I12" s="129">
        <v>0</v>
      </c>
      <c r="J12" s="127" t="s">
        <v>14</v>
      </c>
      <c r="K12" s="127" t="s">
        <v>17</v>
      </c>
      <c r="L12" s="128"/>
      <c r="M12" s="130">
        <v>7</v>
      </c>
      <c r="N12" s="131" t="s">
        <v>14</v>
      </c>
      <c r="Q12" s="108">
        <v>0</v>
      </c>
      <c r="R12" s="132">
        <v>5</v>
      </c>
      <c r="S12" s="108">
        <v>7</v>
      </c>
    </row>
    <row r="13" spans="2:20" ht="21" thickBot="1">
      <c r="B13" s="115"/>
      <c r="C13" s="133"/>
      <c r="D13" s="134"/>
      <c r="E13" s="134"/>
      <c r="F13" s="134"/>
      <c r="G13" s="134"/>
      <c r="H13" s="134"/>
      <c r="I13" s="133"/>
      <c r="J13" s="133"/>
      <c r="K13" s="133"/>
      <c r="L13" s="134"/>
      <c r="M13" s="133"/>
      <c r="N13" s="135"/>
      <c r="Q13" s="108">
        <v>5</v>
      </c>
      <c r="R13" s="132">
        <v>6</v>
      </c>
      <c r="S13" s="108">
        <v>10</v>
      </c>
    </row>
    <row r="14" spans="2:20" ht="28.5" customHeight="1">
      <c r="B14" s="473" t="s">
        <v>18</v>
      </c>
      <c r="C14" s="475" t="s">
        <v>19</v>
      </c>
      <c r="D14" s="476"/>
      <c r="E14" s="476"/>
      <c r="F14" s="476"/>
      <c r="G14" s="476"/>
      <c r="H14" s="476"/>
      <c r="I14" s="476"/>
      <c r="J14" s="476"/>
      <c r="K14" s="476"/>
      <c r="L14" s="475" t="s">
        <v>20</v>
      </c>
      <c r="M14" s="475" t="s">
        <v>21</v>
      </c>
      <c r="N14" s="478" t="s">
        <v>310</v>
      </c>
      <c r="Q14" s="108">
        <v>10</v>
      </c>
      <c r="R14" s="136">
        <v>7</v>
      </c>
      <c r="S14" s="108"/>
    </row>
    <row r="15" spans="2:20" ht="41.25" customHeight="1" thickBot="1">
      <c r="B15" s="474"/>
      <c r="C15" s="137" t="s">
        <v>22</v>
      </c>
      <c r="D15" s="138" t="s">
        <v>23</v>
      </c>
      <c r="E15" s="138" t="s">
        <v>24</v>
      </c>
      <c r="F15" s="138" t="s">
        <v>25</v>
      </c>
      <c r="G15" s="138" t="s">
        <v>26</v>
      </c>
      <c r="H15" s="138" t="s">
        <v>27</v>
      </c>
      <c r="I15" s="137" t="s">
        <v>28</v>
      </c>
      <c r="J15" s="137" t="s">
        <v>29</v>
      </c>
      <c r="K15" s="137" t="s">
        <v>30</v>
      </c>
      <c r="L15" s="477"/>
      <c r="M15" s="477"/>
      <c r="N15" s="479"/>
      <c r="Q15" s="108">
        <v>15</v>
      </c>
      <c r="R15" s="136">
        <v>8</v>
      </c>
      <c r="S15" s="108"/>
    </row>
    <row r="16" spans="2:20">
      <c r="B16" s="139" t="s">
        <v>31</v>
      </c>
      <c r="C16" s="140">
        <v>12.266</v>
      </c>
      <c r="D16" s="141">
        <v>6</v>
      </c>
      <c r="E16" s="141">
        <v>3</v>
      </c>
      <c r="F16" s="142">
        <f t="shared" ref="F16:F39" si="0">$I$11</f>
        <v>0</v>
      </c>
      <c r="G16" s="142">
        <f t="shared" ref="G16:G39" si="1">$I$12</f>
        <v>0</v>
      </c>
      <c r="H16" s="143">
        <f t="shared" ref="H16:H39" si="2">$M$11</f>
        <v>7</v>
      </c>
      <c r="I16" s="140">
        <f t="shared" ref="I16:I39" si="3">(-1)*(H16/12)*((G16/100)+((D16+E16-1)*(F16/100))-(((F16+G16)/100)*((D16+1)/2))-(E16-1))</f>
        <v>1.1666666666666667</v>
      </c>
      <c r="J16" s="140">
        <v>5.5</v>
      </c>
      <c r="K16" s="140">
        <f t="shared" ref="K16:K39" si="4">C16+I16+J16</f>
        <v>18.932666666666666</v>
      </c>
      <c r="L16" s="144">
        <f t="shared" ref="L16:L39" si="5">1+(K16/100)</f>
        <v>1.1893266666666666</v>
      </c>
      <c r="M16" s="140">
        <f t="shared" ref="M16:M39" si="6">1+($M$12/100)</f>
        <v>1.07</v>
      </c>
      <c r="N16" s="145">
        <f t="shared" ref="N16:N39" si="7">ROUND(L16*M16,4)</f>
        <v>1.2726</v>
      </c>
      <c r="Q16" s="108"/>
      <c r="R16" s="132">
        <v>9</v>
      </c>
      <c r="S16" s="108"/>
    </row>
    <row r="17" spans="2:19">
      <c r="B17" s="146">
        <v>1</v>
      </c>
      <c r="C17" s="147">
        <v>12.266</v>
      </c>
      <c r="D17" s="148">
        <v>6</v>
      </c>
      <c r="E17" s="148">
        <v>3</v>
      </c>
      <c r="F17" s="149">
        <f t="shared" si="0"/>
        <v>0</v>
      </c>
      <c r="G17" s="149">
        <f t="shared" si="1"/>
        <v>0</v>
      </c>
      <c r="H17" s="150">
        <f t="shared" si="2"/>
        <v>7</v>
      </c>
      <c r="I17" s="147">
        <f t="shared" si="3"/>
        <v>1.1666666666666667</v>
      </c>
      <c r="J17" s="147">
        <v>5.5</v>
      </c>
      <c r="K17" s="147">
        <f t="shared" si="4"/>
        <v>18.932666666666666</v>
      </c>
      <c r="L17" s="151">
        <f t="shared" si="5"/>
        <v>1.1893266666666666</v>
      </c>
      <c r="M17" s="147">
        <f t="shared" si="6"/>
        <v>1.07</v>
      </c>
      <c r="N17" s="152">
        <f t="shared" si="7"/>
        <v>1.2726</v>
      </c>
      <c r="Q17" s="108"/>
      <c r="R17" s="132">
        <v>10</v>
      </c>
      <c r="S17" s="108"/>
    </row>
    <row r="18" spans="2:19">
      <c r="B18" s="146">
        <v>2</v>
      </c>
      <c r="C18" s="147">
        <v>12.0383</v>
      </c>
      <c r="D18" s="148">
        <v>9</v>
      </c>
      <c r="E18" s="148">
        <v>3</v>
      </c>
      <c r="F18" s="149">
        <f t="shared" si="0"/>
        <v>0</v>
      </c>
      <c r="G18" s="149">
        <f t="shared" si="1"/>
        <v>0</v>
      </c>
      <c r="H18" s="150">
        <f t="shared" si="2"/>
        <v>7</v>
      </c>
      <c r="I18" s="147">
        <f t="shared" si="3"/>
        <v>1.1666666666666667</v>
      </c>
      <c r="J18" s="147">
        <v>5.5</v>
      </c>
      <c r="K18" s="147">
        <f t="shared" si="4"/>
        <v>18.704966666666664</v>
      </c>
      <c r="L18" s="151">
        <f t="shared" si="5"/>
        <v>1.1870496666666666</v>
      </c>
      <c r="M18" s="147">
        <f t="shared" si="6"/>
        <v>1.07</v>
      </c>
      <c r="N18" s="152">
        <f t="shared" si="7"/>
        <v>1.2701</v>
      </c>
    </row>
    <row r="19" spans="2:19">
      <c r="B19" s="146">
        <v>5</v>
      </c>
      <c r="C19" s="147">
        <v>11.94</v>
      </c>
      <c r="D19" s="148">
        <v>12</v>
      </c>
      <c r="E19" s="148">
        <v>3</v>
      </c>
      <c r="F19" s="149">
        <f t="shared" si="0"/>
        <v>0</v>
      </c>
      <c r="G19" s="149">
        <f t="shared" si="1"/>
        <v>0</v>
      </c>
      <c r="H19" s="150">
        <f t="shared" si="2"/>
        <v>7</v>
      </c>
      <c r="I19" s="147">
        <f t="shared" si="3"/>
        <v>1.1666666666666667</v>
      </c>
      <c r="J19" s="147">
        <v>5.5</v>
      </c>
      <c r="K19" s="147">
        <f t="shared" si="4"/>
        <v>18.606666666666666</v>
      </c>
      <c r="L19" s="151">
        <f t="shared" si="5"/>
        <v>1.1860666666666666</v>
      </c>
      <c r="M19" s="147">
        <f t="shared" si="6"/>
        <v>1.07</v>
      </c>
      <c r="N19" s="152">
        <f t="shared" si="7"/>
        <v>1.2690999999999999</v>
      </c>
    </row>
    <row r="20" spans="2:19">
      <c r="B20" s="146">
        <v>10</v>
      </c>
      <c r="C20" s="147">
        <v>11.7523</v>
      </c>
      <c r="D20" s="148">
        <v>15</v>
      </c>
      <c r="E20" s="148">
        <v>3</v>
      </c>
      <c r="F20" s="149">
        <f t="shared" si="0"/>
        <v>0</v>
      </c>
      <c r="G20" s="149">
        <f t="shared" si="1"/>
        <v>0</v>
      </c>
      <c r="H20" s="150">
        <f t="shared" si="2"/>
        <v>7</v>
      </c>
      <c r="I20" s="147">
        <f t="shared" si="3"/>
        <v>1.1666666666666667</v>
      </c>
      <c r="J20" s="147">
        <v>5</v>
      </c>
      <c r="K20" s="147">
        <f t="shared" si="4"/>
        <v>17.918966666666666</v>
      </c>
      <c r="L20" s="151">
        <f t="shared" si="5"/>
        <v>1.1791896666666666</v>
      </c>
      <c r="M20" s="147">
        <f t="shared" si="6"/>
        <v>1.07</v>
      </c>
      <c r="N20" s="152">
        <f t="shared" si="7"/>
        <v>1.2617</v>
      </c>
    </row>
    <row r="21" spans="2:19">
      <c r="B21" s="146">
        <v>15</v>
      </c>
      <c r="C21" s="147">
        <v>8.1312999999999995</v>
      </c>
      <c r="D21" s="148">
        <v>15</v>
      </c>
      <c r="E21" s="148">
        <v>3</v>
      </c>
      <c r="F21" s="149">
        <f t="shared" si="0"/>
        <v>0</v>
      </c>
      <c r="G21" s="149">
        <f t="shared" si="1"/>
        <v>0</v>
      </c>
      <c r="H21" s="150">
        <f t="shared" si="2"/>
        <v>7</v>
      </c>
      <c r="I21" s="147">
        <f t="shared" si="3"/>
        <v>1.1666666666666667</v>
      </c>
      <c r="J21" s="147">
        <v>5</v>
      </c>
      <c r="K21" s="147">
        <f t="shared" si="4"/>
        <v>14.297966666666666</v>
      </c>
      <c r="L21" s="151">
        <f t="shared" si="5"/>
        <v>1.1429796666666667</v>
      </c>
      <c r="M21" s="147">
        <f t="shared" si="6"/>
        <v>1.07</v>
      </c>
      <c r="N21" s="152">
        <f t="shared" si="7"/>
        <v>1.2230000000000001</v>
      </c>
    </row>
    <row r="22" spans="2:19">
      <c r="B22" s="146">
        <v>20</v>
      </c>
      <c r="C22" s="147">
        <v>8.1222999999999992</v>
      </c>
      <c r="D22" s="148">
        <v>16</v>
      </c>
      <c r="E22" s="148">
        <v>3</v>
      </c>
      <c r="F22" s="149">
        <f t="shared" si="0"/>
        <v>0</v>
      </c>
      <c r="G22" s="149">
        <f t="shared" si="1"/>
        <v>0</v>
      </c>
      <c r="H22" s="150">
        <f t="shared" si="2"/>
        <v>7</v>
      </c>
      <c r="I22" s="147">
        <f t="shared" si="3"/>
        <v>1.1666666666666667</v>
      </c>
      <c r="J22" s="147">
        <v>5</v>
      </c>
      <c r="K22" s="147">
        <f t="shared" si="4"/>
        <v>14.288966666666665</v>
      </c>
      <c r="L22" s="151">
        <f t="shared" si="5"/>
        <v>1.1428896666666666</v>
      </c>
      <c r="M22" s="147">
        <f t="shared" si="6"/>
        <v>1.07</v>
      </c>
      <c r="N22" s="152">
        <f t="shared" si="7"/>
        <v>1.2229000000000001</v>
      </c>
    </row>
    <row r="23" spans="2:19">
      <c r="B23" s="146">
        <v>25</v>
      </c>
      <c r="C23" s="147">
        <v>8.1006</v>
      </c>
      <c r="D23" s="148">
        <v>16</v>
      </c>
      <c r="E23" s="148">
        <v>3</v>
      </c>
      <c r="F23" s="149">
        <f t="shared" si="0"/>
        <v>0</v>
      </c>
      <c r="G23" s="149">
        <f t="shared" si="1"/>
        <v>0</v>
      </c>
      <c r="H23" s="150">
        <f t="shared" si="2"/>
        <v>7</v>
      </c>
      <c r="I23" s="147">
        <f t="shared" si="3"/>
        <v>1.1666666666666667</v>
      </c>
      <c r="J23" s="147">
        <v>4.5</v>
      </c>
      <c r="K23" s="147">
        <f t="shared" si="4"/>
        <v>13.767266666666666</v>
      </c>
      <c r="L23" s="151">
        <f t="shared" si="5"/>
        <v>1.1376726666666666</v>
      </c>
      <c r="M23" s="147">
        <f t="shared" si="6"/>
        <v>1.07</v>
      </c>
      <c r="N23" s="152">
        <f t="shared" si="7"/>
        <v>1.2173</v>
      </c>
    </row>
    <row r="24" spans="2:19">
      <c r="B24" s="146">
        <v>30</v>
      </c>
      <c r="C24" s="147">
        <v>7.4490999999999996</v>
      </c>
      <c r="D24" s="148">
        <v>17</v>
      </c>
      <c r="E24" s="148">
        <v>3</v>
      </c>
      <c r="F24" s="149">
        <f t="shared" si="0"/>
        <v>0</v>
      </c>
      <c r="G24" s="149">
        <f t="shared" si="1"/>
        <v>0</v>
      </c>
      <c r="H24" s="150">
        <f t="shared" si="2"/>
        <v>7</v>
      </c>
      <c r="I24" s="147">
        <f t="shared" si="3"/>
        <v>1.1666666666666667</v>
      </c>
      <c r="J24" s="147">
        <v>4.5</v>
      </c>
      <c r="K24" s="147">
        <f t="shared" si="4"/>
        <v>13.115766666666666</v>
      </c>
      <c r="L24" s="151">
        <f t="shared" si="5"/>
        <v>1.1311576666666667</v>
      </c>
      <c r="M24" s="147">
        <f t="shared" si="6"/>
        <v>1.07</v>
      </c>
      <c r="N24" s="152">
        <f t="shared" si="7"/>
        <v>1.2102999999999999</v>
      </c>
    </row>
    <row r="25" spans="2:19">
      <c r="B25" s="146">
        <v>40</v>
      </c>
      <c r="C25" s="147">
        <v>7.2249999999999996</v>
      </c>
      <c r="D25" s="148">
        <v>17</v>
      </c>
      <c r="E25" s="148">
        <v>3</v>
      </c>
      <c r="F25" s="149">
        <f t="shared" si="0"/>
        <v>0</v>
      </c>
      <c r="G25" s="149">
        <f t="shared" si="1"/>
        <v>0</v>
      </c>
      <c r="H25" s="150">
        <f t="shared" si="2"/>
        <v>7</v>
      </c>
      <c r="I25" s="147">
        <f t="shared" si="3"/>
        <v>1.1666666666666667</v>
      </c>
      <c r="J25" s="147">
        <v>4.5</v>
      </c>
      <c r="K25" s="147">
        <f t="shared" si="4"/>
        <v>12.891666666666666</v>
      </c>
      <c r="L25" s="151">
        <f t="shared" si="5"/>
        <v>1.1289166666666666</v>
      </c>
      <c r="M25" s="147">
        <f t="shared" si="6"/>
        <v>1.07</v>
      </c>
      <c r="N25" s="152">
        <f t="shared" si="7"/>
        <v>1.2079</v>
      </c>
    </row>
    <row r="26" spans="2:19">
      <c r="B26" s="146">
        <v>50</v>
      </c>
      <c r="C26" s="147">
        <v>7.2202000000000002</v>
      </c>
      <c r="D26" s="148">
        <v>18</v>
      </c>
      <c r="E26" s="148">
        <v>3</v>
      </c>
      <c r="F26" s="149">
        <f t="shared" si="0"/>
        <v>0</v>
      </c>
      <c r="G26" s="149">
        <f t="shared" si="1"/>
        <v>0</v>
      </c>
      <c r="H26" s="150">
        <f t="shared" si="2"/>
        <v>7</v>
      </c>
      <c r="I26" s="147">
        <f t="shared" si="3"/>
        <v>1.1666666666666667</v>
      </c>
      <c r="J26" s="147">
        <v>4.5</v>
      </c>
      <c r="K26" s="147">
        <f t="shared" si="4"/>
        <v>12.886866666666666</v>
      </c>
      <c r="L26" s="151">
        <f t="shared" si="5"/>
        <v>1.1288686666666667</v>
      </c>
      <c r="M26" s="147">
        <f t="shared" si="6"/>
        <v>1.07</v>
      </c>
      <c r="N26" s="152">
        <f t="shared" si="7"/>
        <v>1.2079</v>
      </c>
    </row>
    <row r="27" spans="2:19">
      <c r="B27" s="146">
        <v>60</v>
      </c>
      <c r="C27" s="147">
        <v>6.7961</v>
      </c>
      <c r="D27" s="148">
        <v>18</v>
      </c>
      <c r="E27" s="148">
        <v>3</v>
      </c>
      <c r="F27" s="149">
        <f t="shared" si="0"/>
        <v>0</v>
      </c>
      <c r="G27" s="149">
        <f t="shared" si="1"/>
        <v>0</v>
      </c>
      <c r="H27" s="150">
        <f t="shared" si="2"/>
        <v>7</v>
      </c>
      <c r="I27" s="147">
        <f t="shared" si="3"/>
        <v>1.1666666666666667</v>
      </c>
      <c r="J27" s="147">
        <v>4</v>
      </c>
      <c r="K27" s="147">
        <f t="shared" si="4"/>
        <v>11.962766666666667</v>
      </c>
      <c r="L27" s="151">
        <f t="shared" si="5"/>
        <v>1.1196276666666667</v>
      </c>
      <c r="M27" s="147">
        <f t="shared" si="6"/>
        <v>1.07</v>
      </c>
      <c r="N27" s="152">
        <f t="shared" si="7"/>
        <v>1.198</v>
      </c>
    </row>
    <row r="28" spans="2:19">
      <c r="B28" s="146">
        <v>70</v>
      </c>
      <c r="C28" s="147">
        <v>6.7758000000000003</v>
      </c>
      <c r="D28" s="148">
        <v>20</v>
      </c>
      <c r="E28" s="148">
        <v>3</v>
      </c>
      <c r="F28" s="149">
        <f t="shared" si="0"/>
        <v>0</v>
      </c>
      <c r="G28" s="149">
        <f t="shared" si="1"/>
        <v>0</v>
      </c>
      <c r="H28" s="150">
        <f t="shared" si="2"/>
        <v>7</v>
      </c>
      <c r="I28" s="147">
        <f t="shared" si="3"/>
        <v>1.1666666666666667</v>
      </c>
      <c r="J28" s="147">
        <v>4</v>
      </c>
      <c r="K28" s="147">
        <f t="shared" si="4"/>
        <v>11.942466666666668</v>
      </c>
      <c r="L28" s="151">
        <f t="shared" si="5"/>
        <v>1.1194246666666667</v>
      </c>
      <c r="M28" s="147">
        <f t="shared" si="6"/>
        <v>1.07</v>
      </c>
      <c r="N28" s="152">
        <f t="shared" si="7"/>
        <v>1.1978</v>
      </c>
    </row>
    <row r="29" spans="2:19">
      <c r="B29" s="146">
        <v>80</v>
      </c>
      <c r="C29" s="147">
        <v>6.7758000000000003</v>
      </c>
      <c r="D29" s="148">
        <v>20</v>
      </c>
      <c r="E29" s="148">
        <v>3</v>
      </c>
      <c r="F29" s="149">
        <f t="shared" si="0"/>
        <v>0</v>
      </c>
      <c r="G29" s="149">
        <f t="shared" si="1"/>
        <v>0</v>
      </c>
      <c r="H29" s="150">
        <f t="shared" si="2"/>
        <v>7</v>
      </c>
      <c r="I29" s="147">
        <f t="shared" si="3"/>
        <v>1.1666666666666667</v>
      </c>
      <c r="J29" s="147">
        <v>4</v>
      </c>
      <c r="K29" s="147">
        <f t="shared" si="4"/>
        <v>11.942466666666668</v>
      </c>
      <c r="L29" s="151">
        <f t="shared" si="5"/>
        <v>1.1194246666666667</v>
      </c>
      <c r="M29" s="147">
        <f t="shared" si="6"/>
        <v>1.07</v>
      </c>
      <c r="N29" s="152">
        <f t="shared" si="7"/>
        <v>1.1978</v>
      </c>
    </row>
    <row r="30" spans="2:19">
      <c r="B30" s="146">
        <v>90</v>
      </c>
      <c r="C30" s="147">
        <v>6.5411999999999999</v>
      </c>
      <c r="D30" s="148">
        <v>20</v>
      </c>
      <c r="E30" s="148">
        <v>3</v>
      </c>
      <c r="F30" s="149">
        <f t="shared" si="0"/>
        <v>0</v>
      </c>
      <c r="G30" s="149">
        <f t="shared" si="1"/>
        <v>0</v>
      </c>
      <c r="H30" s="150">
        <f t="shared" si="2"/>
        <v>7</v>
      </c>
      <c r="I30" s="147">
        <f t="shared" si="3"/>
        <v>1.1666666666666667</v>
      </c>
      <c r="J30" s="147">
        <v>4</v>
      </c>
      <c r="K30" s="147">
        <f t="shared" si="4"/>
        <v>11.707866666666668</v>
      </c>
      <c r="L30" s="151">
        <f t="shared" si="5"/>
        <v>1.1170786666666668</v>
      </c>
      <c r="M30" s="147">
        <f t="shared" si="6"/>
        <v>1.07</v>
      </c>
      <c r="N30" s="152">
        <f t="shared" si="7"/>
        <v>1.1953</v>
      </c>
    </row>
    <row r="31" spans="2:19">
      <c r="B31" s="146">
        <v>100</v>
      </c>
      <c r="C31" s="147">
        <v>6.5411999999999999</v>
      </c>
      <c r="D31" s="148">
        <v>20</v>
      </c>
      <c r="E31" s="148">
        <v>3</v>
      </c>
      <c r="F31" s="149">
        <f t="shared" si="0"/>
        <v>0</v>
      </c>
      <c r="G31" s="149">
        <f t="shared" si="1"/>
        <v>0</v>
      </c>
      <c r="H31" s="150">
        <f t="shared" si="2"/>
        <v>7</v>
      </c>
      <c r="I31" s="147">
        <f t="shared" si="3"/>
        <v>1.1666666666666667</v>
      </c>
      <c r="J31" s="147">
        <v>4</v>
      </c>
      <c r="K31" s="147">
        <f t="shared" si="4"/>
        <v>11.707866666666668</v>
      </c>
      <c r="L31" s="151">
        <f t="shared" si="5"/>
        <v>1.1170786666666668</v>
      </c>
      <c r="M31" s="147">
        <f t="shared" si="6"/>
        <v>1.07</v>
      </c>
      <c r="N31" s="152">
        <f t="shared" si="7"/>
        <v>1.1953</v>
      </c>
    </row>
    <row r="32" spans="2:19">
      <c r="B32" s="146">
        <v>150</v>
      </c>
      <c r="C32" s="147">
        <v>6.5330000000000004</v>
      </c>
      <c r="D32" s="148">
        <v>22</v>
      </c>
      <c r="E32" s="148">
        <v>3</v>
      </c>
      <c r="F32" s="149">
        <f t="shared" si="0"/>
        <v>0</v>
      </c>
      <c r="G32" s="149">
        <f t="shared" si="1"/>
        <v>0</v>
      </c>
      <c r="H32" s="150">
        <f t="shared" si="2"/>
        <v>7</v>
      </c>
      <c r="I32" s="147">
        <f t="shared" si="3"/>
        <v>1.1666666666666667</v>
      </c>
      <c r="J32" s="147">
        <v>4</v>
      </c>
      <c r="K32" s="147">
        <f t="shared" si="4"/>
        <v>11.699666666666667</v>
      </c>
      <c r="L32" s="151">
        <f t="shared" si="5"/>
        <v>1.1169966666666666</v>
      </c>
      <c r="M32" s="147">
        <f t="shared" si="6"/>
        <v>1.07</v>
      </c>
      <c r="N32" s="152">
        <f t="shared" si="7"/>
        <v>1.1952</v>
      </c>
    </row>
    <row r="33" spans="2:14">
      <c r="B33" s="146">
        <v>200</v>
      </c>
      <c r="C33" s="147">
        <v>6.5224000000000002</v>
      </c>
      <c r="D33" s="148">
        <v>24</v>
      </c>
      <c r="E33" s="148">
        <v>3</v>
      </c>
      <c r="F33" s="149">
        <f t="shared" si="0"/>
        <v>0</v>
      </c>
      <c r="G33" s="149">
        <f t="shared" si="1"/>
        <v>0</v>
      </c>
      <c r="H33" s="150">
        <f t="shared" si="2"/>
        <v>7</v>
      </c>
      <c r="I33" s="147">
        <f t="shared" si="3"/>
        <v>1.1666666666666667</v>
      </c>
      <c r="J33" s="147">
        <v>4</v>
      </c>
      <c r="K33" s="147">
        <f t="shared" si="4"/>
        <v>11.689066666666667</v>
      </c>
      <c r="L33" s="151">
        <f t="shared" si="5"/>
        <v>1.1168906666666667</v>
      </c>
      <c r="M33" s="147">
        <f t="shared" si="6"/>
        <v>1.07</v>
      </c>
      <c r="N33" s="152">
        <f t="shared" si="7"/>
        <v>1.1951000000000001</v>
      </c>
    </row>
    <row r="34" spans="2:14">
      <c r="B34" s="146">
        <v>250</v>
      </c>
      <c r="C34" s="147">
        <v>6.2710999999999997</v>
      </c>
      <c r="D34" s="148">
        <v>28</v>
      </c>
      <c r="E34" s="148">
        <v>3</v>
      </c>
      <c r="F34" s="149">
        <f t="shared" si="0"/>
        <v>0</v>
      </c>
      <c r="G34" s="149">
        <f t="shared" si="1"/>
        <v>0</v>
      </c>
      <c r="H34" s="150">
        <f t="shared" si="2"/>
        <v>7</v>
      </c>
      <c r="I34" s="147">
        <f t="shared" si="3"/>
        <v>1.1666666666666667</v>
      </c>
      <c r="J34" s="147">
        <v>4</v>
      </c>
      <c r="K34" s="147">
        <f t="shared" si="4"/>
        <v>11.437766666666667</v>
      </c>
      <c r="L34" s="151">
        <f t="shared" si="5"/>
        <v>1.1143776666666667</v>
      </c>
      <c r="M34" s="147">
        <f t="shared" si="6"/>
        <v>1.07</v>
      </c>
      <c r="N34" s="152">
        <f t="shared" si="7"/>
        <v>1.1923999999999999</v>
      </c>
    </row>
    <row r="35" spans="2:14">
      <c r="B35" s="146">
        <v>300</v>
      </c>
      <c r="C35" s="147">
        <v>6.2679</v>
      </c>
      <c r="D35" s="148">
        <v>30</v>
      </c>
      <c r="E35" s="148">
        <v>3</v>
      </c>
      <c r="F35" s="149">
        <f t="shared" si="0"/>
        <v>0</v>
      </c>
      <c r="G35" s="149">
        <f t="shared" si="1"/>
        <v>0</v>
      </c>
      <c r="H35" s="150">
        <f t="shared" si="2"/>
        <v>7</v>
      </c>
      <c r="I35" s="147">
        <f t="shared" si="3"/>
        <v>1.1666666666666667</v>
      </c>
      <c r="J35" s="147">
        <v>3.5</v>
      </c>
      <c r="K35" s="147">
        <f t="shared" si="4"/>
        <v>10.934566666666667</v>
      </c>
      <c r="L35" s="151">
        <f t="shared" si="5"/>
        <v>1.1093456666666666</v>
      </c>
      <c r="M35" s="147">
        <f t="shared" si="6"/>
        <v>1.07</v>
      </c>
      <c r="N35" s="152">
        <f t="shared" si="7"/>
        <v>1.1870000000000001</v>
      </c>
    </row>
    <row r="36" spans="2:14">
      <c r="B36" s="146">
        <v>350</v>
      </c>
      <c r="C36" s="147">
        <v>6.1909000000000001</v>
      </c>
      <c r="D36" s="148">
        <v>32</v>
      </c>
      <c r="E36" s="148">
        <v>3</v>
      </c>
      <c r="F36" s="149">
        <f t="shared" si="0"/>
        <v>0</v>
      </c>
      <c r="G36" s="149">
        <f t="shared" si="1"/>
        <v>0</v>
      </c>
      <c r="H36" s="150">
        <f t="shared" si="2"/>
        <v>7</v>
      </c>
      <c r="I36" s="147">
        <f t="shared" si="3"/>
        <v>1.1666666666666667</v>
      </c>
      <c r="J36" s="147">
        <v>3.5</v>
      </c>
      <c r="K36" s="147">
        <f t="shared" si="4"/>
        <v>10.857566666666667</v>
      </c>
      <c r="L36" s="151">
        <f t="shared" si="5"/>
        <v>1.1085756666666666</v>
      </c>
      <c r="M36" s="147">
        <f t="shared" si="6"/>
        <v>1.07</v>
      </c>
      <c r="N36" s="152">
        <f t="shared" si="7"/>
        <v>1.1861999999999999</v>
      </c>
    </row>
    <row r="37" spans="2:14">
      <c r="B37" s="146">
        <v>400</v>
      </c>
      <c r="C37" s="147">
        <v>6.1657999999999999</v>
      </c>
      <c r="D37" s="148">
        <v>36</v>
      </c>
      <c r="E37" s="148">
        <v>3</v>
      </c>
      <c r="F37" s="149">
        <f t="shared" si="0"/>
        <v>0</v>
      </c>
      <c r="G37" s="149">
        <f t="shared" si="1"/>
        <v>0</v>
      </c>
      <c r="H37" s="150">
        <f t="shared" si="2"/>
        <v>7</v>
      </c>
      <c r="I37" s="147">
        <f t="shared" si="3"/>
        <v>1.1666666666666667</v>
      </c>
      <c r="J37" s="147">
        <v>3.5</v>
      </c>
      <c r="K37" s="147">
        <f t="shared" si="4"/>
        <v>10.832466666666667</v>
      </c>
      <c r="L37" s="151">
        <f t="shared" si="5"/>
        <v>1.1083246666666666</v>
      </c>
      <c r="M37" s="147">
        <f t="shared" si="6"/>
        <v>1.07</v>
      </c>
      <c r="N37" s="152">
        <f t="shared" si="7"/>
        <v>1.1859</v>
      </c>
    </row>
    <row r="38" spans="2:14">
      <c r="B38" s="146">
        <v>500</v>
      </c>
      <c r="C38" s="147">
        <v>6.1657999999999999</v>
      </c>
      <c r="D38" s="148">
        <v>36</v>
      </c>
      <c r="E38" s="148">
        <v>3</v>
      </c>
      <c r="F38" s="149">
        <f t="shared" si="0"/>
        <v>0</v>
      </c>
      <c r="G38" s="149">
        <f t="shared" si="1"/>
        <v>0</v>
      </c>
      <c r="H38" s="150">
        <f t="shared" si="2"/>
        <v>7</v>
      </c>
      <c r="I38" s="147">
        <f t="shared" si="3"/>
        <v>1.1666666666666667</v>
      </c>
      <c r="J38" s="147">
        <v>3.5</v>
      </c>
      <c r="K38" s="147">
        <f t="shared" si="4"/>
        <v>10.832466666666667</v>
      </c>
      <c r="L38" s="151">
        <f t="shared" si="5"/>
        <v>1.1083246666666666</v>
      </c>
      <c r="M38" s="147">
        <f t="shared" si="6"/>
        <v>1.07</v>
      </c>
      <c r="N38" s="152">
        <f t="shared" si="7"/>
        <v>1.1859</v>
      </c>
    </row>
    <row r="39" spans="2:14" ht="21" thickBot="1">
      <c r="B39" s="153" t="s">
        <v>32</v>
      </c>
      <c r="C39" s="154">
        <v>5.5503</v>
      </c>
      <c r="D39" s="155">
        <v>40</v>
      </c>
      <c r="E39" s="155">
        <v>3</v>
      </c>
      <c r="F39" s="156">
        <f t="shared" si="0"/>
        <v>0</v>
      </c>
      <c r="G39" s="156">
        <f t="shared" si="1"/>
        <v>0</v>
      </c>
      <c r="H39" s="157">
        <f t="shared" si="2"/>
        <v>7</v>
      </c>
      <c r="I39" s="154">
        <f t="shared" si="3"/>
        <v>1.1666666666666667</v>
      </c>
      <c r="J39" s="154">
        <v>3.5</v>
      </c>
      <c r="K39" s="154">
        <f t="shared" si="4"/>
        <v>10.216966666666668</v>
      </c>
      <c r="L39" s="158">
        <f t="shared" si="5"/>
        <v>1.1021696666666667</v>
      </c>
      <c r="M39" s="154">
        <f t="shared" si="6"/>
        <v>1.07</v>
      </c>
      <c r="N39" s="159">
        <f t="shared" si="7"/>
        <v>1.1793</v>
      </c>
    </row>
  </sheetData>
  <sheetProtection password="87BD" sheet="1" objects="1" scenarios="1"/>
  <mergeCells count="14">
    <mergeCell ref="I2:N2"/>
    <mergeCell ref="B8:N8"/>
    <mergeCell ref="B9:N9"/>
    <mergeCell ref="B14:B15"/>
    <mergeCell ref="C14:K14"/>
    <mergeCell ref="L14:L15"/>
    <mergeCell ref="M14:M15"/>
    <mergeCell ref="N14:N15"/>
    <mergeCell ref="B6:C6"/>
    <mergeCell ref="L6:M6"/>
    <mergeCell ref="L4:M4"/>
    <mergeCell ref="L5:M5"/>
    <mergeCell ref="J5:K5"/>
    <mergeCell ref="J4:K4"/>
  </mergeCells>
  <phoneticPr fontId="60" type="noConversion"/>
  <dataValidations xWindow="522" yWindow="339" count="5">
    <dataValidation type="list" allowBlank="1" showInputMessage="1" showErrorMessage="1" sqref="M11" xr:uid="{00000000-0002-0000-1100-000000000000}">
      <formula1>$R$12:$R$17</formula1>
    </dataValidation>
    <dataValidation type="list" allowBlank="1" showInputMessage="1" showErrorMessage="1" sqref="I11" xr:uid="{00000000-0002-0000-1100-000001000000}">
      <formula1>$Q$12:$Q$15</formula1>
    </dataValidation>
    <dataValidation type="decimal" operator="greaterThanOrEqual" allowBlank="1" showInputMessage="1" showErrorMessage="1" errorTitle="ค่างานต้นทุน" error="ใส่ตัวเลขเท่านั้นครับ" promptTitle="ค่างานต้นทุน" prompt="ใส่ค่างานต้นทุน (ค่าวัสดุ+ค่าแรง)_x000a_ซึ่งยังไม่รวมค่า ภาษี กำไร ค่าดำเนินการ" sqref="L4:M4" xr:uid="{00000000-0002-0000-1100-000002000000}">
      <formula1>0</formula1>
    </dataValidation>
    <dataValidation type="list" allowBlank="1" showInputMessage="1" showErrorMessage="1" sqref="I12" xr:uid="{00000000-0002-0000-1100-000003000000}">
      <formula1>$Q$12:$Q$14</formula1>
    </dataValidation>
    <dataValidation type="list" allowBlank="1" showInputMessage="1" showErrorMessage="1" sqref="M12" xr:uid="{00000000-0002-0000-1100-000004000000}">
      <formula1>$S$12:$S$13</formula1>
    </dataValidation>
  </dataValidations>
  <hyperlinks>
    <hyperlink ref="B6" r:id="rId1" xr:uid="{00000000-0004-0000-1100-000000000000}"/>
  </hyperlinks>
  <printOptions horizontalCentered="1" verticalCentered="1"/>
  <pageMargins left="0.74803149606299213" right="0.74803149606299213" top="0.98425196850393704" bottom="0.98425196850393704" header="0.51181102362204722" footer="0.51181102362204722"/>
  <pageSetup paperSize="9" scale="96" orientation="portrait" horizontalDpi="300" verticalDpi="300" r:id="rId2"/>
  <headerFooter alignWithMargins="0"/>
  <drawing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 codeName="Sheet4"/>
  <dimension ref="A1:AM304"/>
  <sheetViews>
    <sheetView topLeftCell="D87" workbookViewId="0">
      <selection activeCell="AF95" sqref="AF95"/>
    </sheetView>
  </sheetViews>
  <sheetFormatPr defaultColWidth="9.140625" defaultRowHeight="18" customHeight="1"/>
  <cols>
    <col min="1" max="1" width="5.28515625" style="1" customWidth="1"/>
    <col min="2" max="2" width="1.5703125" style="5" customWidth="1"/>
    <col min="3" max="4" width="1.7109375" style="6" customWidth="1"/>
    <col min="5" max="24" width="1.7109375" style="7" customWidth="1"/>
    <col min="25" max="25" width="1.7109375" style="8" customWidth="1"/>
    <col min="26" max="26" width="6.85546875" style="14" customWidth="1"/>
    <col min="27" max="27" width="6.5703125" style="3" customWidth="1"/>
    <col min="28" max="28" width="7.42578125" style="4" customWidth="1"/>
    <col min="29" max="29" width="8.42578125" style="4" customWidth="1"/>
    <col min="30" max="30" width="7.42578125" style="4" customWidth="1"/>
    <col min="31" max="31" width="8.42578125" style="4" customWidth="1"/>
    <col min="32" max="32" width="12.28515625" style="4" customWidth="1"/>
    <col min="33" max="33" width="10.7109375" style="2" customWidth="1"/>
    <col min="34" max="38" width="3.28515625" style="2" customWidth="1"/>
    <col min="39" max="16384" width="9.140625" style="2"/>
  </cols>
  <sheetData>
    <row r="1" spans="1:39" ht="23.1" customHeight="1">
      <c r="A1" s="13" t="s">
        <v>58</v>
      </c>
      <c r="J1" s="7" t="s">
        <v>72</v>
      </c>
      <c r="AE1" s="2" t="s">
        <v>50</v>
      </c>
      <c r="AG1" s="15" t="s">
        <v>36</v>
      </c>
      <c r="AM1" s="16"/>
    </row>
    <row r="2" spans="1:39" ht="23.1" customHeight="1">
      <c r="A2" s="13" t="s">
        <v>53</v>
      </c>
      <c r="F2" s="7" t="s">
        <v>73</v>
      </c>
      <c r="AE2" s="2"/>
      <c r="AJ2" s="16"/>
    </row>
    <row r="3" spans="1:39" ht="23.1" customHeight="1">
      <c r="A3" s="17" t="s">
        <v>54</v>
      </c>
      <c r="B3" s="18"/>
      <c r="D3" s="19"/>
      <c r="G3" s="7" t="s">
        <v>59</v>
      </c>
      <c r="Z3" s="20"/>
      <c r="AA3" s="21"/>
      <c r="AE3" s="2" t="s">
        <v>74</v>
      </c>
      <c r="AF3" s="22"/>
      <c r="AG3" s="23" t="s">
        <v>71</v>
      </c>
      <c r="AJ3" s="16"/>
    </row>
    <row r="4" spans="1:39" ht="23.1" customHeight="1">
      <c r="A4" s="13" t="s">
        <v>55</v>
      </c>
      <c r="G4" s="7" t="s">
        <v>57</v>
      </c>
      <c r="AE4" s="24"/>
      <c r="AF4" s="22"/>
      <c r="AG4" s="23"/>
    </row>
    <row r="5" spans="1:39" ht="23.1" customHeight="1">
      <c r="A5" s="25" t="s">
        <v>37</v>
      </c>
      <c r="B5" s="488" t="s">
        <v>39</v>
      </c>
      <c r="C5" s="489"/>
      <c r="D5" s="489"/>
      <c r="E5" s="489"/>
      <c r="F5" s="489"/>
      <c r="G5" s="489"/>
      <c r="H5" s="489"/>
      <c r="I5" s="489"/>
      <c r="J5" s="489"/>
      <c r="K5" s="489"/>
      <c r="L5" s="489"/>
      <c r="M5" s="489"/>
      <c r="N5" s="489"/>
      <c r="O5" s="489"/>
      <c r="P5" s="489"/>
      <c r="Q5" s="489"/>
      <c r="R5" s="489"/>
      <c r="S5" s="489"/>
      <c r="T5" s="489"/>
      <c r="U5" s="489"/>
      <c r="V5" s="489"/>
      <c r="W5" s="489"/>
      <c r="X5" s="489"/>
      <c r="Y5" s="489"/>
      <c r="Z5" s="492" t="s">
        <v>40</v>
      </c>
      <c r="AA5" s="493" t="s">
        <v>41</v>
      </c>
      <c r="AB5" s="492" t="s">
        <v>42</v>
      </c>
      <c r="AC5" s="492"/>
      <c r="AD5" s="492" t="s">
        <v>45</v>
      </c>
      <c r="AE5" s="492"/>
      <c r="AF5" s="28" t="s">
        <v>46</v>
      </c>
      <c r="AG5" s="486" t="s">
        <v>48</v>
      </c>
    </row>
    <row r="6" spans="1:39" ht="23.1" customHeight="1">
      <c r="A6" s="29" t="s">
        <v>38</v>
      </c>
      <c r="B6" s="490"/>
      <c r="C6" s="491"/>
      <c r="D6" s="491"/>
      <c r="E6" s="491"/>
      <c r="F6" s="491"/>
      <c r="G6" s="491"/>
      <c r="H6" s="491"/>
      <c r="I6" s="491"/>
      <c r="J6" s="491"/>
      <c r="K6" s="491"/>
      <c r="L6" s="491"/>
      <c r="M6" s="491"/>
      <c r="N6" s="491"/>
      <c r="O6" s="491"/>
      <c r="P6" s="491"/>
      <c r="Q6" s="491"/>
      <c r="R6" s="491"/>
      <c r="S6" s="491"/>
      <c r="T6" s="491"/>
      <c r="U6" s="491"/>
      <c r="V6" s="491"/>
      <c r="W6" s="491"/>
      <c r="X6" s="491"/>
      <c r="Y6" s="491"/>
      <c r="Z6" s="492"/>
      <c r="AA6" s="493"/>
      <c r="AB6" s="30" t="s">
        <v>43</v>
      </c>
      <c r="AC6" s="30" t="s">
        <v>44</v>
      </c>
      <c r="AD6" s="30" t="s">
        <v>43</v>
      </c>
      <c r="AE6" s="30" t="s">
        <v>44</v>
      </c>
      <c r="AF6" s="31" t="s">
        <v>47</v>
      </c>
      <c r="AG6" s="487"/>
    </row>
    <row r="7" spans="1:39" ht="22.5" customHeight="1">
      <c r="A7" s="58">
        <v>1</v>
      </c>
      <c r="B7" s="59" t="s">
        <v>75</v>
      </c>
      <c r="C7" s="60"/>
      <c r="D7" s="60"/>
      <c r="E7" s="61"/>
      <c r="F7" s="61"/>
      <c r="G7" s="61"/>
      <c r="H7" s="61"/>
      <c r="I7" s="61"/>
      <c r="J7" s="61"/>
      <c r="K7" s="61"/>
      <c r="L7" s="61"/>
      <c r="M7" s="61"/>
      <c r="N7" s="61"/>
      <c r="O7" s="61"/>
      <c r="P7" s="61"/>
      <c r="Q7" s="61"/>
      <c r="R7" s="61"/>
      <c r="S7" s="61"/>
      <c r="T7" s="61"/>
      <c r="U7" s="61"/>
      <c r="V7" s="61"/>
      <c r="W7" s="61"/>
      <c r="X7" s="61"/>
      <c r="Y7" s="62"/>
      <c r="Z7" s="26"/>
      <c r="AA7" s="74"/>
      <c r="AB7" s="30"/>
      <c r="AC7" s="30"/>
      <c r="AD7" s="30"/>
      <c r="AE7" s="30"/>
      <c r="AF7" s="31"/>
      <c r="AG7" s="32"/>
    </row>
    <row r="8" spans="1:39" ht="21" customHeight="1">
      <c r="A8" s="63"/>
      <c r="B8" s="64" t="s">
        <v>80</v>
      </c>
      <c r="C8" s="65"/>
      <c r="D8" s="66" t="s">
        <v>76</v>
      </c>
      <c r="E8" s="66"/>
      <c r="F8" s="66"/>
      <c r="G8" s="67"/>
      <c r="H8" s="66"/>
      <c r="I8" s="66"/>
      <c r="J8" s="66"/>
      <c r="K8" s="66"/>
      <c r="L8" s="66"/>
      <c r="M8" s="66"/>
      <c r="N8" s="66"/>
      <c r="O8" s="66"/>
      <c r="P8" s="66"/>
      <c r="Q8" s="66"/>
      <c r="R8" s="66"/>
      <c r="S8" s="66"/>
      <c r="T8" s="66"/>
      <c r="U8" s="66"/>
      <c r="V8" s="66"/>
      <c r="W8" s="66"/>
      <c r="X8" s="66"/>
      <c r="Y8" s="67"/>
      <c r="Z8" s="40">
        <v>20</v>
      </c>
      <c r="AA8" s="75" t="s">
        <v>60</v>
      </c>
      <c r="AB8" s="42">
        <v>0</v>
      </c>
      <c r="AC8" s="42">
        <f>AB8*Z8</f>
        <v>0</v>
      </c>
      <c r="AD8" s="42">
        <v>65</v>
      </c>
      <c r="AE8" s="42">
        <f>AD8*Z8</f>
        <v>1300</v>
      </c>
      <c r="AF8" s="42">
        <f>AE8+AC8</f>
        <v>1300</v>
      </c>
      <c r="AG8" s="43"/>
    </row>
    <row r="9" spans="1:39" ht="21" customHeight="1">
      <c r="A9" s="63"/>
      <c r="B9" s="64" t="s">
        <v>81</v>
      </c>
      <c r="C9" s="65"/>
      <c r="D9" s="66" t="s">
        <v>77</v>
      </c>
      <c r="E9" s="66"/>
      <c r="F9" s="66"/>
      <c r="G9" s="67"/>
      <c r="H9" s="66"/>
      <c r="I9" s="66"/>
      <c r="J9" s="66"/>
      <c r="K9" s="66"/>
      <c r="L9" s="66"/>
      <c r="M9" s="66"/>
      <c r="N9" s="66"/>
      <c r="O9" s="66"/>
      <c r="P9" s="66"/>
      <c r="Q9" s="66"/>
      <c r="R9" s="66"/>
      <c r="S9" s="66"/>
      <c r="T9" s="66"/>
      <c r="U9" s="66"/>
      <c r="V9" s="66"/>
      <c r="W9" s="66"/>
      <c r="X9" s="66"/>
      <c r="Y9" s="67"/>
      <c r="Z9" s="40">
        <v>2</v>
      </c>
      <c r="AA9" s="75" t="s">
        <v>60</v>
      </c>
      <c r="AB9" s="42">
        <v>250</v>
      </c>
      <c r="AC9" s="42">
        <f>AB9*Z9</f>
        <v>500</v>
      </c>
      <c r="AD9" s="42">
        <v>50</v>
      </c>
      <c r="AE9" s="42">
        <f>AD9*Z9</f>
        <v>100</v>
      </c>
      <c r="AF9" s="42">
        <f>AE9+AC9</f>
        <v>600</v>
      </c>
      <c r="AG9" s="43"/>
    </row>
    <row r="10" spans="1:39" ht="21" customHeight="1">
      <c r="A10" s="63"/>
      <c r="B10" s="64" t="s">
        <v>82</v>
      </c>
      <c r="C10" s="65"/>
      <c r="D10" s="66" t="s">
        <v>70</v>
      </c>
      <c r="E10" s="66"/>
      <c r="F10" s="66"/>
      <c r="G10" s="67"/>
      <c r="H10" s="66"/>
      <c r="I10" s="66"/>
      <c r="J10" s="66"/>
      <c r="K10" s="66"/>
      <c r="L10" s="66"/>
      <c r="M10" s="66"/>
      <c r="N10" s="66"/>
      <c r="O10" s="66"/>
      <c r="P10" s="66"/>
      <c r="Q10" s="66"/>
      <c r="R10" s="66"/>
      <c r="S10" s="66"/>
      <c r="T10" s="66"/>
      <c r="U10" s="66"/>
      <c r="V10" s="66"/>
      <c r="W10" s="66"/>
      <c r="X10" s="66"/>
      <c r="Y10" s="67"/>
      <c r="Z10" s="40">
        <v>1</v>
      </c>
      <c r="AA10" s="75" t="s">
        <v>60</v>
      </c>
      <c r="AB10" s="42">
        <v>1650</v>
      </c>
      <c r="AC10" s="42">
        <f>AB10*Z10</f>
        <v>1650</v>
      </c>
      <c r="AD10" s="42">
        <v>250</v>
      </c>
      <c r="AE10" s="42">
        <f>AD10*Z10</f>
        <v>250</v>
      </c>
      <c r="AF10" s="42">
        <f>AE10+AC10</f>
        <v>1900</v>
      </c>
      <c r="AG10" s="43"/>
    </row>
    <row r="11" spans="1:39" ht="21" customHeight="1">
      <c r="A11" s="63"/>
      <c r="B11" s="64" t="s">
        <v>83</v>
      </c>
      <c r="C11" s="65"/>
      <c r="D11" s="66" t="s">
        <v>78</v>
      </c>
      <c r="E11" s="66"/>
      <c r="F11" s="66"/>
      <c r="G11" s="67"/>
      <c r="H11" s="66"/>
      <c r="I11" s="66"/>
      <c r="J11" s="66"/>
      <c r="K11" s="66"/>
      <c r="L11" s="66"/>
      <c r="M11" s="66"/>
      <c r="N11" s="66"/>
      <c r="O11" s="66"/>
      <c r="P11" s="66"/>
      <c r="Q11" s="66"/>
      <c r="R11" s="66"/>
      <c r="S11" s="66"/>
      <c r="T11" s="66"/>
      <c r="U11" s="66"/>
      <c r="V11" s="66"/>
      <c r="W11" s="66"/>
      <c r="X11" s="66"/>
      <c r="Y11" s="67"/>
      <c r="Z11" s="40">
        <v>147</v>
      </c>
      <c r="AA11" s="75" t="s">
        <v>60</v>
      </c>
      <c r="AB11" s="42">
        <v>0</v>
      </c>
      <c r="AC11" s="42">
        <f>AB11*Z11</f>
        <v>0</v>
      </c>
      <c r="AD11" s="42">
        <v>100</v>
      </c>
      <c r="AE11" s="42">
        <f>AD11*Z11</f>
        <v>14700</v>
      </c>
      <c r="AF11" s="42">
        <f>AE11+AC11</f>
        <v>14700</v>
      </c>
      <c r="AG11" s="43"/>
    </row>
    <row r="12" spans="1:39" ht="21" customHeight="1">
      <c r="A12" s="63"/>
      <c r="B12" s="64" t="s">
        <v>84</v>
      </c>
      <c r="C12" s="65"/>
      <c r="D12" s="66" t="s">
        <v>79</v>
      </c>
      <c r="E12" s="66"/>
      <c r="F12" s="66"/>
      <c r="G12" s="67"/>
      <c r="H12" s="66"/>
      <c r="I12" s="66"/>
      <c r="J12" s="66"/>
      <c r="K12" s="66"/>
      <c r="L12" s="66"/>
      <c r="M12" s="66"/>
      <c r="N12" s="66"/>
      <c r="O12" s="66"/>
      <c r="P12" s="66"/>
      <c r="Q12" s="66"/>
      <c r="R12" s="66"/>
      <c r="S12" s="66"/>
      <c r="T12" s="66"/>
      <c r="U12" s="66"/>
      <c r="V12" s="66"/>
      <c r="W12" s="66"/>
      <c r="X12" s="66"/>
      <c r="Y12" s="67"/>
      <c r="Z12" s="40">
        <v>44</v>
      </c>
      <c r="AA12" s="75" t="s">
        <v>56</v>
      </c>
      <c r="AB12" s="42">
        <v>300</v>
      </c>
      <c r="AC12" s="42">
        <f t="shared" ref="AC12:AC22" si="0">AB12*Z12</f>
        <v>13200</v>
      </c>
      <c r="AD12" s="42">
        <v>0</v>
      </c>
      <c r="AE12" s="42">
        <f t="shared" ref="AE12:AE22" si="1">AD12*Z12</f>
        <v>0</v>
      </c>
      <c r="AF12" s="42">
        <f t="shared" ref="AF12:AF22" si="2">AE12+AC12</f>
        <v>13200</v>
      </c>
      <c r="AG12" s="43"/>
    </row>
    <row r="13" spans="1:39" ht="21" customHeight="1">
      <c r="A13" s="63"/>
      <c r="B13" s="64"/>
      <c r="C13" s="65"/>
      <c r="D13" s="66" t="s">
        <v>61</v>
      </c>
      <c r="E13" s="66" t="s">
        <v>85</v>
      </c>
      <c r="F13" s="66"/>
      <c r="G13" s="67"/>
      <c r="H13" s="66"/>
      <c r="I13" s="66"/>
      <c r="J13" s="66"/>
      <c r="K13" s="66"/>
      <c r="L13" s="66"/>
      <c r="M13" s="66"/>
      <c r="N13" s="66"/>
      <c r="O13" s="66"/>
      <c r="P13" s="66"/>
      <c r="Q13" s="66"/>
      <c r="R13" s="66"/>
      <c r="S13" s="66"/>
      <c r="T13" s="66"/>
      <c r="U13" s="66"/>
      <c r="V13" s="66"/>
      <c r="W13" s="66"/>
      <c r="X13" s="66"/>
      <c r="Y13" s="67"/>
      <c r="Z13" s="40">
        <v>30</v>
      </c>
      <c r="AA13" s="75" t="s">
        <v>56</v>
      </c>
      <c r="AB13" s="42">
        <v>35</v>
      </c>
      <c r="AC13" s="42">
        <f>AB13*Z13</f>
        <v>1050</v>
      </c>
      <c r="AD13" s="42">
        <v>0</v>
      </c>
      <c r="AE13" s="42">
        <f>AD13*Z13</f>
        <v>0</v>
      </c>
      <c r="AF13" s="42">
        <f>AE13+AC13</f>
        <v>1050</v>
      </c>
      <c r="AG13" s="43"/>
    </row>
    <row r="14" spans="1:39" ht="21" customHeight="1">
      <c r="A14" s="63"/>
      <c r="B14" s="64"/>
      <c r="C14" s="65"/>
      <c r="D14" s="66" t="s">
        <v>61</v>
      </c>
      <c r="E14" s="66" t="s">
        <v>86</v>
      </c>
      <c r="F14" s="66"/>
      <c r="G14" s="67"/>
      <c r="H14" s="66"/>
      <c r="I14" s="66"/>
      <c r="J14" s="66"/>
      <c r="K14" s="66"/>
      <c r="L14" s="66"/>
      <c r="M14" s="66"/>
      <c r="N14" s="66"/>
      <c r="O14" s="66"/>
      <c r="P14" s="66"/>
      <c r="Q14" s="66"/>
      <c r="R14" s="66"/>
      <c r="S14" s="66"/>
      <c r="T14" s="66"/>
      <c r="U14" s="66"/>
      <c r="V14" s="66"/>
      <c r="W14" s="66"/>
      <c r="X14" s="66"/>
      <c r="Y14" s="67"/>
      <c r="Z14" s="40">
        <v>11</v>
      </c>
      <c r="AA14" s="75" t="s">
        <v>103</v>
      </c>
      <c r="AB14" s="42">
        <v>1800</v>
      </c>
      <c r="AC14" s="42">
        <f>AB14*Z14</f>
        <v>19800</v>
      </c>
      <c r="AD14" s="42">
        <v>300</v>
      </c>
      <c r="AE14" s="42">
        <f>AD14*Z14</f>
        <v>3300</v>
      </c>
      <c r="AF14" s="42">
        <f>AE14+AC14</f>
        <v>23100</v>
      </c>
      <c r="AG14" s="43"/>
    </row>
    <row r="15" spans="1:39" ht="21" customHeight="1">
      <c r="A15" s="63"/>
      <c r="B15" s="64"/>
      <c r="C15" s="65"/>
      <c r="D15" s="66" t="s">
        <v>61</v>
      </c>
      <c r="E15" s="66" t="s">
        <v>87</v>
      </c>
      <c r="F15" s="66"/>
      <c r="G15" s="67"/>
      <c r="H15" s="66"/>
      <c r="I15" s="66"/>
      <c r="J15" s="66"/>
      <c r="K15" s="66"/>
      <c r="L15" s="66"/>
      <c r="M15" s="66"/>
      <c r="N15" s="66"/>
      <c r="O15" s="66"/>
      <c r="P15" s="66"/>
      <c r="Q15" s="66"/>
      <c r="R15" s="66"/>
      <c r="S15" s="66"/>
      <c r="T15" s="66"/>
      <c r="U15" s="66"/>
      <c r="V15" s="66"/>
      <c r="W15" s="66"/>
      <c r="X15" s="66"/>
      <c r="Y15" s="67"/>
      <c r="Z15" s="76">
        <v>0.251</v>
      </c>
      <c r="AA15" s="75" t="s">
        <v>104</v>
      </c>
      <c r="AB15" s="42">
        <v>22000</v>
      </c>
      <c r="AC15" s="42">
        <f>AB15*Z15</f>
        <v>5522</v>
      </c>
      <c r="AD15" s="42">
        <v>2500</v>
      </c>
      <c r="AE15" s="42">
        <f>AD15*Z15</f>
        <v>627.5</v>
      </c>
      <c r="AF15" s="42">
        <f>AE15+AC15</f>
        <v>6149.5</v>
      </c>
      <c r="AG15" s="43"/>
    </row>
    <row r="16" spans="1:39" ht="21" customHeight="1">
      <c r="A16" s="63"/>
      <c r="B16" s="64"/>
      <c r="C16" s="65"/>
      <c r="D16" s="66" t="s">
        <v>61</v>
      </c>
      <c r="E16" s="66" t="s">
        <v>63</v>
      </c>
      <c r="F16" s="66"/>
      <c r="G16" s="67"/>
      <c r="H16" s="66"/>
      <c r="I16" s="66"/>
      <c r="J16" s="66"/>
      <c r="K16" s="66"/>
      <c r="L16" s="66"/>
      <c r="M16" s="66"/>
      <c r="N16" s="66"/>
      <c r="O16" s="66"/>
      <c r="P16" s="66"/>
      <c r="Q16" s="66"/>
      <c r="R16" s="66"/>
      <c r="S16" s="66"/>
      <c r="T16" s="66"/>
      <c r="U16" s="66"/>
      <c r="V16" s="66"/>
      <c r="W16" s="66"/>
      <c r="X16" s="66"/>
      <c r="Y16" s="67"/>
      <c r="Z16" s="76">
        <v>0.127</v>
      </c>
      <c r="AA16" s="75" t="s">
        <v>62</v>
      </c>
      <c r="AB16" s="42">
        <v>22000</v>
      </c>
      <c r="AC16" s="42">
        <f t="shared" si="0"/>
        <v>2794</v>
      </c>
      <c r="AD16" s="42">
        <v>2500</v>
      </c>
      <c r="AE16" s="42">
        <f t="shared" si="1"/>
        <v>317.5</v>
      </c>
      <c r="AF16" s="42">
        <f t="shared" si="2"/>
        <v>3111.5</v>
      </c>
      <c r="AG16" s="43"/>
    </row>
    <row r="17" spans="1:33" ht="21" customHeight="1">
      <c r="A17" s="63"/>
      <c r="B17" s="64" t="s">
        <v>88</v>
      </c>
      <c r="C17" s="65"/>
      <c r="D17" s="65" t="s">
        <v>68</v>
      </c>
      <c r="E17" s="67"/>
      <c r="F17" s="66"/>
      <c r="G17" s="67" t="s">
        <v>61</v>
      </c>
      <c r="H17" s="66" t="s">
        <v>89</v>
      </c>
      <c r="I17" s="66"/>
      <c r="J17" s="66"/>
      <c r="K17" s="66"/>
      <c r="L17" s="66"/>
      <c r="M17" s="66"/>
      <c r="N17" s="66"/>
      <c r="O17" s="66"/>
      <c r="P17" s="66"/>
      <c r="Q17" s="66"/>
      <c r="R17" s="66"/>
      <c r="S17" s="66"/>
      <c r="T17" s="66"/>
      <c r="U17" s="66"/>
      <c r="V17" s="66"/>
      <c r="W17" s="66"/>
      <c r="X17" s="66"/>
      <c r="Y17" s="67"/>
      <c r="Z17" s="76">
        <v>0.60299999999999998</v>
      </c>
      <c r="AA17" s="75" t="s">
        <v>62</v>
      </c>
      <c r="AB17" s="42">
        <v>22000</v>
      </c>
      <c r="AC17" s="42">
        <f t="shared" si="0"/>
        <v>13266</v>
      </c>
      <c r="AD17" s="42">
        <v>2500</v>
      </c>
      <c r="AE17" s="42">
        <f t="shared" si="1"/>
        <v>1507.5</v>
      </c>
      <c r="AF17" s="42">
        <f t="shared" si="2"/>
        <v>14773.5</v>
      </c>
      <c r="AG17" s="43"/>
    </row>
    <row r="18" spans="1:33" ht="21" customHeight="1">
      <c r="A18" s="63"/>
      <c r="B18" s="64"/>
      <c r="C18" s="65"/>
      <c r="D18" s="65"/>
      <c r="E18" s="67"/>
      <c r="F18" s="66"/>
      <c r="G18" s="67" t="s">
        <v>61</v>
      </c>
      <c r="H18" s="66" t="s">
        <v>91</v>
      </c>
      <c r="I18" s="66"/>
      <c r="J18" s="66"/>
      <c r="K18" s="66"/>
      <c r="L18" s="66"/>
      <c r="M18" s="66"/>
      <c r="N18" s="66"/>
      <c r="O18" s="66"/>
      <c r="P18" s="66"/>
      <c r="Q18" s="66"/>
      <c r="R18" s="66"/>
      <c r="S18" s="66"/>
      <c r="T18" s="66"/>
      <c r="U18" s="66"/>
      <c r="V18" s="66"/>
      <c r="W18" s="66"/>
      <c r="X18" s="66"/>
      <c r="Y18" s="67"/>
      <c r="Z18" s="76">
        <v>0.18</v>
      </c>
      <c r="AA18" s="75" t="s">
        <v>62</v>
      </c>
      <c r="AB18" s="42">
        <v>22000</v>
      </c>
      <c r="AC18" s="42">
        <f>AB18*Z18</f>
        <v>3960</v>
      </c>
      <c r="AD18" s="42">
        <v>2500</v>
      </c>
      <c r="AE18" s="42">
        <f>AD18*Z18</f>
        <v>450</v>
      </c>
      <c r="AF18" s="42">
        <f>AE18+AC18</f>
        <v>4410</v>
      </c>
      <c r="AG18" s="43"/>
    </row>
    <row r="19" spans="1:33" ht="21" customHeight="1">
      <c r="A19" s="63"/>
      <c r="B19" s="64"/>
      <c r="C19" s="65"/>
      <c r="D19" s="65"/>
      <c r="E19" s="67"/>
      <c r="F19" s="66"/>
      <c r="G19" s="67" t="s">
        <v>61</v>
      </c>
      <c r="H19" s="66" t="s">
        <v>90</v>
      </c>
      <c r="I19" s="66"/>
      <c r="J19" s="66"/>
      <c r="K19" s="66"/>
      <c r="L19" s="66"/>
      <c r="M19" s="66"/>
      <c r="N19" s="66"/>
      <c r="O19" s="66"/>
      <c r="P19" s="66"/>
      <c r="Q19" s="66"/>
      <c r="R19" s="66"/>
      <c r="S19" s="66"/>
      <c r="T19" s="66"/>
      <c r="U19" s="66"/>
      <c r="V19" s="66"/>
      <c r="W19" s="66"/>
      <c r="X19" s="66"/>
      <c r="Y19" s="67"/>
      <c r="Z19" s="76">
        <v>0.33200000000000002</v>
      </c>
      <c r="AA19" s="75" t="s">
        <v>62</v>
      </c>
      <c r="AB19" s="42">
        <v>22000</v>
      </c>
      <c r="AC19" s="42">
        <f t="shared" si="0"/>
        <v>7304</v>
      </c>
      <c r="AD19" s="42">
        <v>2500</v>
      </c>
      <c r="AE19" s="42">
        <f t="shared" si="1"/>
        <v>830</v>
      </c>
      <c r="AF19" s="42">
        <f t="shared" si="2"/>
        <v>8134</v>
      </c>
      <c r="AG19" s="43"/>
    </row>
    <row r="20" spans="1:33" ht="21" customHeight="1">
      <c r="A20" s="63"/>
      <c r="B20" s="64"/>
      <c r="C20" s="65"/>
      <c r="D20" s="65"/>
      <c r="E20" s="67"/>
      <c r="F20" s="66"/>
      <c r="G20" s="67" t="s">
        <v>61</v>
      </c>
      <c r="H20" s="66" t="s">
        <v>92</v>
      </c>
      <c r="I20" s="66"/>
      <c r="J20" s="66"/>
      <c r="K20" s="66"/>
      <c r="L20" s="66"/>
      <c r="M20" s="66"/>
      <c r="N20" s="66"/>
      <c r="O20" s="66"/>
      <c r="P20" s="66"/>
      <c r="Q20" s="66"/>
      <c r="R20" s="66"/>
      <c r="S20" s="66"/>
      <c r="T20" s="66"/>
      <c r="U20" s="66"/>
      <c r="V20" s="66"/>
      <c r="W20" s="66"/>
      <c r="X20" s="66"/>
      <c r="Y20" s="67"/>
      <c r="Z20" s="40">
        <v>30</v>
      </c>
      <c r="AA20" s="75" t="s">
        <v>62</v>
      </c>
      <c r="AB20" s="42">
        <v>35</v>
      </c>
      <c r="AC20" s="42">
        <f t="shared" si="0"/>
        <v>1050</v>
      </c>
      <c r="AD20" s="42">
        <v>0</v>
      </c>
      <c r="AE20" s="42">
        <f t="shared" si="1"/>
        <v>0</v>
      </c>
      <c r="AF20" s="42">
        <f t="shared" si="2"/>
        <v>1050</v>
      </c>
      <c r="AG20" s="43"/>
    </row>
    <row r="21" spans="1:33" ht="21" customHeight="1">
      <c r="A21" s="63"/>
      <c r="B21" s="64"/>
      <c r="C21" s="65"/>
      <c r="D21" s="65"/>
      <c r="E21" s="67"/>
      <c r="F21" s="66"/>
      <c r="G21" s="67" t="s">
        <v>61</v>
      </c>
      <c r="H21" s="66" t="s">
        <v>93</v>
      </c>
      <c r="I21" s="66"/>
      <c r="J21" s="66"/>
      <c r="K21" s="66"/>
      <c r="L21" s="66"/>
      <c r="M21" s="66"/>
      <c r="N21" s="66"/>
      <c r="O21" s="66"/>
      <c r="P21" s="66"/>
      <c r="Q21" s="66"/>
      <c r="R21" s="66"/>
      <c r="S21" s="66"/>
      <c r="T21" s="66"/>
      <c r="U21" s="66"/>
      <c r="V21" s="66"/>
      <c r="W21" s="66"/>
      <c r="X21" s="66"/>
      <c r="Y21" s="67"/>
      <c r="Z21" s="40">
        <v>16</v>
      </c>
      <c r="AA21" s="75" t="s">
        <v>62</v>
      </c>
      <c r="AB21" s="42">
        <v>250</v>
      </c>
      <c r="AC21" s="42">
        <f>AB21*Z21</f>
        <v>4000</v>
      </c>
      <c r="AD21" s="42">
        <v>50</v>
      </c>
      <c r="AE21" s="42">
        <f>AD21*Z21</f>
        <v>800</v>
      </c>
      <c r="AF21" s="42">
        <f>AE21+AC21</f>
        <v>4800</v>
      </c>
      <c r="AG21" s="43"/>
    </row>
    <row r="22" spans="1:33" ht="21" customHeight="1">
      <c r="A22" s="63"/>
      <c r="B22" s="64" t="s">
        <v>94</v>
      </c>
      <c r="C22" s="65"/>
      <c r="D22" s="65" t="s">
        <v>65</v>
      </c>
      <c r="E22" s="67"/>
      <c r="F22" s="66"/>
      <c r="G22" s="67"/>
      <c r="H22" s="66"/>
      <c r="I22" s="66"/>
      <c r="J22" s="66"/>
      <c r="K22" s="66"/>
      <c r="L22" s="66"/>
      <c r="M22" s="66"/>
      <c r="N22" s="66"/>
      <c r="O22" s="66"/>
      <c r="P22" s="66"/>
      <c r="Q22" s="66"/>
      <c r="R22" s="66"/>
      <c r="S22" s="66"/>
      <c r="T22" s="66"/>
      <c r="U22" s="66"/>
      <c r="V22" s="66"/>
      <c r="W22" s="66"/>
      <c r="X22" s="66"/>
      <c r="Y22" s="67"/>
      <c r="Z22" s="40">
        <v>64</v>
      </c>
      <c r="AA22" s="75" t="s">
        <v>62</v>
      </c>
      <c r="AB22" s="42">
        <v>250</v>
      </c>
      <c r="AC22" s="42">
        <f t="shared" si="0"/>
        <v>16000</v>
      </c>
      <c r="AD22" s="42">
        <v>50</v>
      </c>
      <c r="AE22" s="42">
        <f t="shared" si="1"/>
        <v>3200</v>
      </c>
      <c r="AF22" s="42">
        <f t="shared" si="2"/>
        <v>19200</v>
      </c>
      <c r="AG22" s="43"/>
    </row>
    <row r="23" spans="1:33" ht="21" customHeight="1">
      <c r="A23" s="63"/>
      <c r="B23" s="64" t="s">
        <v>95</v>
      </c>
      <c r="C23" s="65"/>
      <c r="D23" s="68" t="s">
        <v>96</v>
      </c>
      <c r="E23" s="67"/>
      <c r="F23" s="66"/>
      <c r="G23" s="67"/>
      <c r="H23" s="66"/>
      <c r="I23" s="66"/>
      <c r="J23" s="66"/>
      <c r="K23" s="66"/>
      <c r="L23" s="66"/>
      <c r="M23" s="66"/>
      <c r="N23" s="66"/>
      <c r="O23" s="67" t="s">
        <v>61</v>
      </c>
      <c r="P23" s="69" t="s">
        <v>97</v>
      </c>
      <c r="Q23" s="66"/>
      <c r="R23" s="66"/>
      <c r="S23" s="66"/>
      <c r="T23" s="66"/>
      <c r="U23" s="66"/>
      <c r="V23" s="66"/>
      <c r="W23" s="66"/>
      <c r="X23" s="66"/>
      <c r="Y23" s="67"/>
      <c r="Z23" s="40">
        <v>4</v>
      </c>
      <c r="AA23" s="75" t="s">
        <v>62</v>
      </c>
      <c r="AB23" s="42">
        <v>700</v>
      </c>
      <c r="AC23" s="42">
        <f t="shared" ref="AC23:AC45" si="3">AB23*Z23</f>
        <v>2800</v>
      </c>
      <c r="AD23" s="42">
        <v>0</v>
      </c>
      <c r="AE23" s="42">
        <f t="shared" ref="AE23:AE69" si="4">AD23*Z23</f>
        <v>0</v>
      </c>
      <c r="AF23" s="42">
        <f t="shared" ref="AF23:AF28" si="5">AE23+AC23</f>
        <v>2800</v>
      </c>
      <c r="AG23" s="43"/>
    </row>
    <row r="24" spans="1:33" ht="21" customHeight="1">
      <c r="A24" s="63"/>
      <c r="B24" s="64"/>
      <c r="C24" s="65"/>
      <c r="D24" s="65"/>
      <c r="E24" s="67"/>
      <c r="F24" s="66"/>
      <c r="G24" s="67"/>
      <c r="H24" s="66"/>
      <c r="I24" s="66"/>
      <c r="J24" s="66"/>
      <c r="K24" s="66"/>
      <c r="L24" s="66"/>
      <c r="M24" s="66"/>
      <c r="N24" s="66"/>
      <c r="O24" s="67" t="s">
        <v>61</v>
      </c>
      <c r="P24" s="69" t="s">
        <v>98</v>
      </c>
      <c r="Q24" s="66"/>
      <c r="R24" s="66"/>
      <c r="S24" s="66"/>
      <c r="T24" s="66"/>
      <c r="U24" s="66"/>
      <c r="V24" s="66"/>
      <c r="W24" s="66"/>
      <c r="X24" s="66"/>
      <c r="Y24" s="67"/>
      <c r="Z24" s="40">
        <v>4</v>
      </c>
      <c r="AA24" s="75" t="s">
        <v>62</v>
      </c>
      <c r="AB24" s="42">
        <v>35</v>
      </c>
      <c r="AC24" s="42">
        <f t="shared" si="3"/>
        <v>140</v>
      </c>
      <c r="AD24" s="42">
        <v>0</v>
      </c>
      <c r="AE24" s="42">
        <f t="shared" si="4"/>
        <v>0</v>
      </c>
      <c r="AF24" s="42">
        <f t="shared" si="5"/>
        <v>140</v>
      </c>
      <c r="AG24" s="43"/>
    </row>
    <row r="25" spans="1:33" ht="21" customHeight="1">
      <c r="A25" s="63"/>
      <c r="B25" s="64"/>
      <c r="C25" s="65"/>
      <c r="D25" s="65"/>
      <c r="E25" s="67"/>
      <c r="F25" s="66"/>
      <c r="G25" s="67"/>
      <c r="H25" s="66"/>
      <c r="I25" s="66"/>
      <c r="J25" s="66"/>
      <c r="K25" s="66"/>
      <c r="L25" s="66"/>
      <c r="M25" s="66"/>
      <c r="N25" s="66"/>
      <c r="O25" s="67" t="s">
        <v>61</v>
      </c>
      <c r="P25" s="69" t="s">
        <v>99</v>
      </c>
      <c r="Q25" s="66"/>
      <c r="R25" s="66"/>
      <c r="S25" s="66"/>
      <c r="T25" s="66"/>
      <c r="U25" s="66"/>
      <c r="V25" s="66"/>
      <c r="W25" s="66"/>
      <c r="X25" s="66"/>
      <c r="Y25" s="67"/>
      <c r="Z25" s="40">
        <v>1</v>
      </c>
      <c r="AA25" s="75" t="s">
        <v>62</v>
      </c>
      <c r="AB25" s="42">
        <v>35</v>
      </c>
      <c r="AC25" s="42">
        <f t="shared" si="3"/>
        <v>35</v>
      </c>
      <c r="AD25" s="42">
        <v>0</v>
      </c>
      <c r="AE25" s="42">
        <f t="shared" si="4"/>
        <v>0</v>
      </c>
      <c r="AF25" s="42">
        <f t="shared" si="5"/>
        <v>35</v>
      </c>
      <c r="AG25" s="43"/>
    </row>
    <row r="26" spans="1:33" ht="21" customHeight="1">
      <c r="A26" s="63"/>
      <c r="B26" s="64" t="s">
        <v>100</v>
      </c>
      <c r="C26" s="65"/>
      <c r="D26" s="65" t="s">
        <v>101</v>
      </c>
      <c r="E26" s="67"/>
      <c r="F26" s="66"/>
      <c r="G26" s="67"/>
      <c r="H26" s="66"/>
      <c r="I26" s="66"/>
      <c r="J26" s="66"/>
      <c r="K26" s="66"/>
      <c r="L26" s="66"/>
      <c r="M26" s="66"/>
      <c r="N26" s="66"/>
      <c r="O26" s="66"/>
      <c r="P26" s="66"/>
      <c r="Q26" s="66"/>
      <c r="R26" s="66"/>
      <c r="S26" s="66"/>
      <c r="T26" s="66"/>
      <c r="U26" s="66"/>
      <c r="V26" s="66"/>
      <c r="W26" s="66"/>
      <c r="X26" s="66"/>
      <c r="Y26" s="67"/>
      <c r="Z26" s="40">
        <v>4</v>
      </c>
      <c r="AA26" s="75" t="s">
        <v>56</v>
      </c>
      <c r="AB26" s="42">
        <v>0</v>
      </c>
      <c r="AC26" s="42">
        <f t="shared" si="3"/>
        <v>0</v>
      </c>
      <c r="AD26" s="42">
        <v>300</v>
      </c>
      <c r="AE26" s="42">
        <f t="shared" si="4"/>
        <v>1200</v>
      </c>
      <c r="AF26" s="42">
        <f t="shared" si="5"/>
        <v>1200</v>
      </c>
      <c r="AG26" s="43"/>
    </row>
    <row r="27" spans="1:33" ht="24.75" customHeight="1">
      <c r="A27" s="63"/>
      <c r="B27" s="64"/>
      <c r="C27" s="70"/>
      <c r="D27" s="65"/>
      <c r="E27" s="67"/>
      <c r="F27" s="66"/>
      <c r="G27" s="67"/>
      <c r="H27" s="66"/>
      <c r="I27" s="66"/>
      <c r="J27" s="66"/>
      <c r="K27" s="66"/>
      <c r="L27" s="66"/>
      <c r="M27" s="66"/>
      <c r="N27" s="66"/>
      <c r="O27" s="66"/>
      <c r="P27" s="66"/>
      <c r="Q27" s="66"/>
      <c r="R27" s="66"/>
      <c r="S27" s="66"/>
      <c r="T27" s="66"/>
      <c r="U27" s="66"/>
      <c r="V27" s="66"/>
      <c r="W27" s="66"/>
      <c r="X27" s="66"/>
      <c r="Y27" s="71"/>
      <c r="Z27" s="40">
        <v>42</v>
      </c>
      <c r="AA27" s="75"/>
      <c r="AB27" s="42">
        <v>700</v>
      </c>
      <c r="AC27" s="42">
        <f t="shared" si="3"/>
        <v>29400</v>
      </c>
      <c r="AD27" s="42">
        <v>0</v>
      </c>
      <c r="AE27" s="42">
        <f t="shared" si="4"/>
        <v>0</v>
      </c>
      <c r="AF27" s="42">
        <f t="shared" si="5"/>
        <v>29400</v>
      </c>
      <c r="AG27" s="43"/>
    </row>
    <row r="28" spans="1:33" ht="21" customHeight="1">
      <c r="A28" s="63"/>
      <c r="B28" s="64"/>
      <c r="C28" s="65"/>
      <c r="D28" s="65"/>
      <c r="E28" s="67"/>
      <c r="F28" s="66"/>
      <c r="G28" s="67"/>
      <c r="H28" s="66"/>
      <c r="I28" s="66"/>
      <c r="J28" s="66"/>
      <c r="K28" s="66"/>
      <c r="L28" s="66"/>
      <c r="M28" s="66"/>
      <c r="N28" s="66"/>
      <c r="O28" s="66"/>
      <c r="P28" s="66"/>
      <c r="Q28" s="66"/>
      <c r="R28" s="66"/>
      <c r="S28" s="66"/>
      <c r="T28" s="66"/>
      <c r="U28" s="66"/>
      <c r="V28" s="66"/>
      <c r="W28" s="66"/>
      <c r="X28" s="66"/>
      <c r="Y28" s="67"/>
      <c r="Z28" s="40">
        <v>8</v>
      </c>
      <c r="AA28" s="75"/>
      <c r="AB28" s="42">
        <v>50</v>
      </c>
      <c r="AC28" s="42">
        <f t="shared" si="3"/>
        <v>400</v>
      </c>
      <c r="AD28" s="42">
        <v>0</v>
      </c>
      <c r="AE28" s="42">
        <f t="shared" si="4"/>
        <v>0</v>
      </c>
      <c r="AF28" s="42">
        <f t="shared" si="5"/>
        <v>400</v>
      </c>
      <c r="AG28" s="43"/>
    </row>
    <row r="29" spans="1:33" ht="21" customHeight="1">
      <c r="A29" s="63"/>
      <c r="B29" s="64"/>
      <c r="C29" s="65"/>
      <c r="D29" s="65"/>
      <c r="E29" s="67"/>
      <c r="F29" s="66"/>
      <c r="G29" s="67"/>
      <c r="H29" s="66"/>
      <c r="I29" s="66"/>
      <c r="J29" s="66"/>
      <c r="K29" s="66"/>
      <c r="L29" s="66"/>
      <c r="M29" s="66"/>
      <c r="N29" s="66"/>
      <c r="O29" s="66"/>
      <c r="P29" s="66"/>
      <c r="Q29" s="66"/>
      <c r="R29" s="66"/>
      <c r="S29" s="66"/>
      <c r="T29" s="66"/>
      <c r="U29" s="66"/>
      <c r="V29" s="66"/>
      <c r="W29" s="66"/>
      <c r="X29" s="66"/>
      <c r="Y29" s="67"/>
      <c r="Z29" s="40">
        <v>16</v>
      </c>
      <c r="AA29" s="75"/>
      <c r="AB29" s="42">
        <v>50</v>
      </c>
      <c r="AC29" s="42">
        <f t="shared" si="3"/>
        <v>800</v>
      </c>
      <c r="AD29" s="42">
        <v>0</v>
      </c>
      <c r="AE29" s="42">
        <f t="shared" si="4"/>
        <v>0</v>
      </c>
      <c r="AF29" s="42">
        <f t="shared" ref="AF29:AF44" si="6">AE29+AC29</f>
        <v>800</v>
      </c>
      <c r="AG29" s="43"/>
    </row>
    <row r="30" spans="1:33" ht="21" customHeight="1">
      <c r="A30" s="63"/>
      <c r="B30" s="64"/>
      <c r="C30" s="65"/>
      <c r="D30" s="65"/>
      <c r="E30" s="67"/>
      <c r="F30" s="66"/>
      <c r="G30" s="67"/>
      <c r="H30" s="66"/>
      <c r="I30" s="66"/>
      <c r="J30" s="66"/>
      <c r="K30" s="66"/>
      <c r="L30" s="66"/>
      <c r="M30" s="66"/>
      <c r="N30" s="66"/>
      <c r="O30" s="66"/>
      <c r="P30" s="66"/>
      <c r="Q30" s="66"/>
      <c r="R30" s="66"/>
      <c r="S30" s="66"/>
      <c r="T30" s="66"/>
      <c r="U30" s="66"/>
      <c r="V30" s="66"/>
      <c r="W30" s="66"/>
      <c r="X30" s="66"/>
      <c r="Y30" s="67"/>
      <c r="Z30" s="40">
        <v>16</v>
      </c>
      <c r="AA30" s="75"/>
      <c r="AB30" s="42">
        <v>35</v>
      </c>
      <c r="AC30" s="42">
        <f t="shared" si="3"/>
        <v>560</v>
      </c>
      <c r="AD30" s="42">
        <v>0</v>
      </c>
      <c r="AE30" s="42">
        <f t="shared" si="4"/>
        <v>0</v>
      </c>
      <c r="AF30" s="42">
        <f t="shared" si="6"/>
        <v>560</v>
      </c>
      <c r="AG30" s="43"/>
    </row>
    <row r="31" spans="1:33" ht="21" customHeight="1">
      <c r="A31" s="63"/>
      <c r="B31" s="64"/>
      <c r="C31" s="65"/>
      <c r="D31" s="65"/>
      <c r="E31" s="67"/>
      <c r="F31" s="66"/>
      <c r="G31" s="67"/>
      <c r="H31" s="66"/>
      <c r="I31" s="66"/>
      <c r="J31" s="66"/>
      <c r="K31" s="66"/>
      <c r="L31" s="66"/>
      <c r="M31" s="66"/>
      <c r="N31" s="66"/>
      <c r="O31" s="66"/>
      <c r="P31" s="66"/>
      <c r="Q31" s="66"/>
      <c r="R31" s="66"/>
      <c r="S31" s="66"/>
      <c r="T31" s="66"/>
      <c r="U31" s="66"/>
      <c r="V31" s="66"/>
      <c r="W31" s="66"/>
      <c r="X31" s="66"/>
      <c r="Y31" s="67"/>
      <c r="Z31" s="40">
        <v>17</v>
      </c>
      <c r="AA31" s="75"/>
      <c r="AB31" s="42">
        <v>35</v>
      </c>
      <c r="AC31" s="42">
        <f t="shared" si="3"/>
        <v>595</v>
      </c>
      <c r="AD31" s="42">
        <v>0</v>
      </c>
      <c r="AE31" s="42">
        <f t="shared" si="4"/>
        <v>0</v>
      </c>
      <c r="AF31" s="42">
        <f t="shared" si="6"/>
        <v>595</v>
      </c>
      <c r="AG31" s="43"/>
    </row>
    <row r="32" spans="1:33" ht="21" customHeight="1">
      <c r="A32" s="63"/>
      <c r="B32" s="64"/>
      <c r="C32" s="65"/>
      <c r="D32" s="65"/>
      <c r="E32" s="67"/>
      <c r="F32" s="66"/>
      <c r="G32" s="67"/>
      <c r="H32" s="66"/>
      <c r="I32" s="66"/>
      <c r="J32" s="66"/>
      <c r="K32" s="66"/>
      <c r="L32" s="66"/>
      <c r="M32" s="66"/>
      <c r="N32" s="66"/>
      <c r="O32" s="66"/>
      <c r="P32" s="66"/>
      <c r="Q32" s="66"/>
      <c r="R32" s="66"/>
      <c r="S32" s="66"/>
      <c r="T32" s="66"/>
      <c r="U32" s="66"/>
      <c r="V32" s="66"/>
      <c r="W32" s="66"/>
      <c r="X32" s="66"/>
      <c r="Y32" s="67"/>
      <c r="Z32" s="40">
        <v>103</v>
      </c>
      <c r="AA32" s="75"/>
      <c r="AB32" s="42">
        <v>0</v>
      </c>
      <c r="AC32" s="42">
        <f t="shared" si="3"/>
        <v>0</v>
      </c>
      <c r="AD32" s="42">
        <v>50</v>
      </c>
      <c r="AE32" s="42">
        <f t="shared" si="4"/>
        <v>5150</v>
      </c>
      <c r="AF32" s="42">
        <f t="shared" si="6"/>
        <v>5150</v>
      </c>
      <c r="AG32" s="43"/>
    </row>
    <row r="33" spans="1:33" ht="21" customHeight="1">
      <c r="A33" s="63"/>
      <c r="B33" s="64"/>
      <c r="C33" s="65"/>
      <c r="D33" s="65"/>
      <c r="E33" s="67"/>
      <c r="F33" s="66"/>
      <c r="G33" s="67"/>
      <c r="H33" s="66"/>
      <c r="I33" s="66"/>
      <c r="J33" s="66"/>
      <c r="K33" s="66"/>
      <c r="L33" s="66"/>
      <c r="M33" s="66"/>
      <c r="N33" s="66"/>
      <c r="O33" s="66"/>
      <c r="P33" s="66"/>
      <c r="Q33" s="66"/>
      <c r="R33" s="66"/>
      <c r="S33" s="66"/>
      <c r="T33" s="66"/>
      <c r="U33" s="66"/>
      <c r="V33" s="66"/>
      <c r="W33" s="66"/>
      <c r="X33" s="66"/>
      <c r="Y33" s="67"/>
      <c r="Z33" s="40">
        <v>210</v>
      </c>
      <c r="AA33" s="75"/>
      <c r="AB33" s="42">
        <v>52</v>
      </c>
      <c r="AC33" s="42">
        <f t="shared" si="3"/>
        <v>10920</v>
      </c>
      <c r="AD33" s="42">
        <v>0</v>
      </c>
      <c r="AE33" s="42">
        <f t="shared" si="4"/>
        <v>0</v>
      </c>
      <c r="AF33" s="42">
        <f t="shared" si="6"/>
        <v>10920</v>
      </c>
      <c r="AG33" s="43"/>
    </row>
    <row r="34" spans="1:33" ht="21" customHeight="1">
      <c r="A34" s="63"/>
      <c r="B34" s="64"/>
      <c r="C34" s="65"/>
      <c r="D34" s="65"/>
      <c r="E34" s="67"/>
      <c r="F34" s="66"/>
      <c r="G34" s="67"/>
      <c r="H34" s="66"/>
      <c r="I34" s="66"/>
      <c r="J34" s="66"/>
      <c r="K34" s="66"/>
      <c r="L34" s="66"/>
      <c r="M34" s="66"/>
      <c r="N34" s="66"/>
      <c r="O34" s="66"/>
      <c r="P34" s="66"/>
      <c r="Q34" s="66"/>
      <c r="R34" s="66"/>
      <c r="S34" s="66"/>
      <c r="T34" s="66"/>
      <c r="U34" s="66"/>
      <c r="V34" s="66"/>
      <c r="W34" s="66"/>
      <c r="X34" s="66"/>
      <c r="Y34" s="67"/>
      <c r="Z34" s="40">
        <v>36</v>
      </c>
      <c r="AA34" s="75"/>
      <c r="AB34" s="42">
        <v>52</v>
      </c>
      <c r="AC34" s="42">
        <f t="shared" si="3"/>
        <v>1872</v>
      </c>
      <c r="AD34" s="42">
        <v>0</v>
      </c>
      <c r="AE34" s="42">
        <f t="shared" si="4"/>
        <v>0</v>
      </c>
      <c r="AF34" s="42">
        <f t="shared" si="6"/>
        <v>1872</v>
      </c>
      <c r="AG34" s="43"/>
    </row>
    <row r="35" spans="1:33" ht="21" customHeight="1">
      <c r="A35" s="63"/>
      <c r="B35" s="64"/>
      <c r="C35" s="65"/>
      <c r="D35" s="65"/>
      <c r="E35" s="67"/>
      <c r="F35" s="66"/>
      <c r="G35" s="67"/>
      <c r="H35" s="66"/>
      <c r="I35" s="66"/>
      <c r="J35" s="66"/>
      <c r="K35" s="66"/>
      <c r="L35" s="66"/>
      <c r="M35" s="66"/>
      <c r="N35" s="66"/>
      <c r="O35" s="66"/>
      <c r="P35" s="66"/>
      <c r="Q35" s="66"/>
      <c r="R35" s="66"/>
      <c r="S35" s="66"/>
      <c r="T35" s="66"/>
      <c r="U35" s="66"/>
      <c r="V35" s="66"/>
      <c r="W35" s="66"/>
      <c r="X35" s="66"/>
      <c r="Y35" s="67"/>
      <c r="Z35" s="40">
        <v>420</v>
      </c>
      <c r="AA35" s="75"/>
      <c r="AB35" s="42">
        <v>65</v>
      </c>
      <c r="AC35" s="42">
        <f t="shared" si="3"/>
        <v>27300</v>
      </c>
      <c r="AD35" s="42">
        <v>0</v>
      </c>
      <c r="AE35" s="42">
        <f t="shared" si="4"/>
        <v>0</v>
      </c>
      <c r="AF35" s="42">
        <f t="shared" si="6"/>
        <v>27300</v>
      </c>
      <c r="AG35" s="43"/>
    </row>
    <row r="36" spans="1:33" ht="21" customHeight="1">
      <c r="A36" s="63"/>
      <c r="B36" s="64"/>
      <c r="C36" s="65"/>
      <c r="D36" s="65"/>
      <c r="E36" s="67"/>
      <c r="F36" s="66"/>
      <c r="G36" s="67"/>
      <c r="H36" s="66"/>
      <c r="I36" s="66"/>
      <c r="J36" s="66"/>
      <c r="K36" s="66"/>
      <c r="L36" s="66"/>
      <c r="M36" s="66"/>
      <c r="N36" s="66"/>
      <c r="O36" s="66"/>
      <c r="P36" s="66"/>
      <c r="Q36" s="66"/>
      <c r="R36" s="66"/>
      <c r="S36" s="66"/>
      <c r="T36" s="66"/>
      <c r="U36" s="66"/>
      <c r="V36" s="66"/>
      <c r="W36" s="66"/>
      <c r="X36" s="66"/>
      <c r="Y36" s="67"/>
      <c r="Z36" s="40">
        <v>420</v>
      </c>
      <c r="AA36" s="75"/>
      <c r="AB36" s="78">
        <v>3.5</v>
      </c>
      <c r="AC36" s="42">
        <f t="shared" si="3"/>
        <v>1470</v>
      </c>
      <c r="AD36" s="42">
        <v>0</v>
      </c>
      <c r="AE36" s="42">
        <f t="shared" si="4"/>
        <v>0</v>
      </c>
      <c r="AF36" s="42">
        <f t="shared" si="6"/>
        <v>1470</v>
      </c>
      <c r="AG36" s="43"/>
    </row>
    <row r="37" spans="1:33" ht="21" customHeight="1">
      <c r="A37" s="63"/>
      <c r="B37" s="64"/>
      <c r="C37" s="65"/>
      <c r="D37" s="65"/>
      <c r="E37" s="67"/>
      <c r="F37" s="66"/>
      <c r="G37" s="67"/>
      <c r="H37" s="66"/>
      <c r="I37" s="66"/>
      <c r="J37" s="66"/>
      <c r="K37" s="66"/>
      <c r="L37" s="66"/>
      <c r="M37" s="66"/>
      <c r="N37" s="66"/>
      <c r="O37" s="66"/>
      <c r="P37" s="66"/>
      <c r="Q37" s="66"/>
      <c r="R37" s="66"/>
      <c r="S37" s="66"/>
      <c r="T37" s="66"/>
      <c r="U37" s="66"/>
      <c r="V37" s="66"/>
      <c r="W37" s="66"/>
      <c r="X37" s="66"/>
      <c r="Y37" s="67"/>
      <c r="Z37" s="40">
        <v>103</v>
      </c>
      <c r="AA37" s="75"/>
      <c r="AB37" s="42">
        <v>0</v>
      </c>
      <c r="AC37" s="42">
        <f t="shared" si="3"/>
        <v>0</v>
      </c>
      <c r="AD37" s="42">
        <v>30</v>
      </c>
      <c r="AE37" s="42">
        <f t="shared" si="4"/>
        <v>3090</v>
      </c>
      <c r="AF37" s="42">
        <f t="shared" si="6"/>
        <v>3090</v>
      </c>
      <c r="AG37" s="43"/>
    </row>
    <row r="38" spans="1:33" ht="21" customHeight="1">
      <c r="A38" s="63"/>
      <c r="B38" s="64"/>
      <c r="C38" s="65"/>
      <c r="D38" s="65"/>
      <c r="E38" s="67"/>
      <c r="F38" s="66"/>
      <c r="G38" s="67"/>
      <c r="H38" s="66"/>
      <c r="I38" s="66"/>
      <c r="J38" s="66"/>
      <c r="K38" s="66"/>
      <c r="L38" s="66"/>
      <c r="M38" s="66"/>
      <c r="N38" s="66"/>
      <c r="O38" s="66"/>
      <c r="P38" s="66"/>
      <c r="Q38" s="66"/>
      <c r="R38" s="66"/>
      <c r="S38" s="66"/>
      <c r="T38" s="66"/>
      <c r="U38" s="66"/>
      <c r="V38" s="66"/>
      <c r="W38" s="66"/>
      <c r="X38" s="66"/>
      <c r="Y38" s="67"/>
      <c r="Z38" s="40">
        <v>14</v>
      </c>
      <c r="AA38" s="75"/>
      <c r="AB38" s="42">
        <v>100</v>
      </c>
      <c r="AC38" s="42">
        <f t="shared" si="3"/>
        <v>1400</v>
      </c>
      <c r="AD38" s="42">
        <v>0</v>
      </c>
      <c r="AE38" s="42">
        <f t="shared" si="4"/>
        <v>0</v>
      </c>
      <c r="AF38" s="42">
        <f t="shared" si="6"/>
        <v>1400</v>
      </c>
      <c r="AG38" s="43"/>
    </row>
    <row r="39" spans="1:33" ht="21" customHeight="1">
      <c r="A39" s="63"/>
      <c r="B39" s="64"/>
      <c r="C39" s="65"/>
      <c r="D39" s="65"/>
      <c r="E39" s="67"/>
      <c r="F39" s="66"/>
      <c r="G39" s="67"/>
      <c r="H39" s="66"/>
      <c r="I39" s="66"/>
      <c r="J39" s="66"/>
      <c r="K39" s="66"/>
      <c r="L39" s="66"/>
      <c r="M39" s="66"/>
      <c r="N39" s="66"/>
      <c r="O39" s="66"/>
      <c r="P39" s="66"/>
      <c r="Q39" s="66"/>
      <c r="R39" s="66"/>
      <c r="S39" s="66"/>
      <c r="T39" s="66"/>
      <c r="U39" s="66"/>
      <c r="V39" s="66"/>
      <c r="W39" s="66"/>
      <c r="X39" s="66"/>
      <c r="Y39" s="67"/>
      <c r="Z39" s="40">
        <v>22</v>
      </c>
      <c r="AA39" s="75"/>
      <c r="AB39" s="42">
        <v>150</v>
      </c>
      <c r="AC39" s="42">
        <f t="shared" si="3"/>
        <v>3300</v>
      </c>
      <c r="AD39" s="42">
        <v>50</v>
      </c>
      <c r="AE39" s="42">
        <f t="shared" si="4"/>
        <v>1100</v>
      </c>
      <c r="AF39" s="42">
        <f t="shared" si="6"/>
        <v>4400</v>
      </c>
      <c r="AG39" s="43"/>
    </row>
    <row r="40" spans="1:33" ht="24.75" customHeight="1">
      <c r="A40" s="63"/>
      <c r="B40" s="494" t="s">
        <v>102</v>
      </c>
      <c r="C40" s="495"/>
      <c r="D40" s="495"/>
      <c r="E40" s="495"/>
      <c r="F40" s="495"/>
      <c r="G40" s="495"/>
      <c r="H40" s="495"/>
      <c r="I40" s="495"/>
      <c r="J40" s="495"/>
      <c r="K40" s="495"/>
      <c r="L40" s="495"/>
      <c r="M40" s="495"/>
      <c r="N40" s="495"/>
      <c r="O40" s="495"/>
      <c r="P40" s="495"/>
      <c r="Q40" s="495"/>
      <c r="R40" s="495"/>
      <c r="S40" s="495"/>
      <c r="T40" s="495"/>
      <c r="U40" s="495"/>
      <c r="V40" s="495"/>
      <c r="W40" s="495"/>
      <c r="X40" s="495"/>
      <c r="Y40" s="496"/>
      <c r="Z40" s="40">
        <v>19</v>
      </c>
      <c r="AA40" s="75"/>
      <c r="AB40" s="42">
        <v>700</v>
      </c>
      <c r="AC40" s="42">
        <f t="shared" si="3"/>
        <v>13300</v>
      </c>
      <c r="AD40" s="42">
        <v>0</v>
      </c>
      <c r="AE40" s="42">
        <f t="shared" si="4"/>
        <v>0</v>
      </c>
      <c r="AF40" s="42">
        <f t="shared" si="6"/>
        <v>13300</v>
      </c>
      <c r="AG40" s="43"/>
    </row>
    <row r="41" spans="1:33" ht="27.75" customHeight="1">
      <c r="A41" s="58">
        <v>2</v>
      </c>
      <c r="B41" s="59" t="s">
        <v>105</v>
      </c>
      <c r="C41" s="60"/>
      <c r="D41" s="60"/>
      <c r="E41" s="61"/>
      <c r="F41" s="61"/>
      <c r="G41" s="61"/>
      <c r="H41" s="61"/>
      <c r="I41" s="61"/>
      <c r="J41" s="61"/>
      <c r="K41" s="61"/>
      <c r="L41" s="61"/>
      <c r="M41" s="61"/>
      <c r="N41" s="61"/>
      <c r="O41" s="61"/>
      <c r="P41" s="61"/>
      <c r="Q41" s="61"/>
      <c r="R41" s="61"/>
      <c r="S41" s="61"/>
      <c r="T41" s="61"/>
      <c r="U41" s="61"/>
      <c r="V41" s="61"/>
      <c r="W41" s="61"/>
      <c r="X41" s="61"/>
      <c r="Y41" s="62"/>
      <c r="Z41" s="26">
        <v>35</v>
      </c>
      <c r="AA41" s="74"/>
      <c r="AB41" s="30">
        <v>700</v>
      </c>
      <c r="AC41" s="30">
        <f t="shared" si="3"/>
        <v>24500</v>
      </c>
      <c r="AD41" s="30">
        <v>0</v>
      </c>
      <c r="AE41" s="30">
        <f t="shared" si="4"/>
        <v>0</v>
      </c>
      <c r="AF41" s="42">
        <f t="shared" si="6"/>
        <v>24500</v>
      </c>
      <c r="AG41" s="32"/>
    </row>
    <row r="42" spans="1:33" ht="21" customHeight="1">
      <c r="A42" s="63"/>
      <c r="B42" s="72" t="s">
        <v>107</v>
      </c>
      <c r="C42" s="60"/>
      <c r="D42" s="60" t="s">
        <v>116</v>
      </c>
      <c r="E42" s="71"/>
      <c r="F42" s="66"/>
      <c r="G42" s="67"/>
      <c r="H42" s="66"/>
      <c r="I42" s="66"/>
      <c r="J42" s="66"/>
      <c r="K42" s="66"/>
      <c r="L42" s="66"/>
      <c r="M42" s="66"/>
      <c r="N42" s="66"/>
      <c r="O42" s="66"/>
      <c r="P42" s="66"/>
      <c r="Q42" s="66"/>
      <c r="R42" s="66"/>
      <c r="S42" s="66"/>
      <c r="T42" s="66"/>
      <c r="U42" s="66"/>
      <c r="V42" s="66"/>
      <c r="W42" s="66"/>
      <c r="X42" s="66"/>
      <c r="Y42" s="67"/>
      <c r="Z42" s="40">
        <v>11</v>
      </c>
      <c r="AA42" s="75"/>
      <c r="AB42" s="42">
        <v>35</v>
      </c>
      <c r="AC42" s="42">
        <f t="shared" si="3"/>
        <v>385</v>
      </c>
      <c r="AD42" s="42">
        <v>0</v>
      </c>
      <c r="AE42" s="42">
        <f t="shared" si="4"/>
        <v>0</v>
      </c>
      <c r="AF42" s="42">
        <f t="shared" si="6"/>
        <v>385</v>
      </c>
      <c r="AG42" s="43"/>
    </row>
    <row r="43" spans="1:33" ht="21" customHeight="1">
      <c r="A43" s="63"/>
      <c r="B43" s="64"/>
      <c r="C43" s="65"/>
      <c r="D43" s="65" t="s">
        <v>61</v>
      </c>
      <c r="E43" s="65" t="s">
        <v>125</v>
      </c>
      <c r="F43" s="66"/>
      <c r="G43" s="67"/>
      <c r="H43" s="66"/>
      <c r="I43" s="66"/>
      <c r="J43" s="66"/>
      <c r="K43" s="66"/>
      <c r="L43" s="66"/>
      <c r="M43" s="66"/>
      <c r="N43" s="66"/>
      <c r="O43" s="66"/>
      <c r="P43" s="66"/>
      <c r="Q43" s="66"/>
      <c r="R43" s="66"/>
      <c r="S43" s="66"/>
      <c r="T43" s="66"/>
      <c r="U43" s="66"/>
      <c r="V43" s="66"/>
      <c r="W43" s="66"/>
      <c r="X43" s="66"/>
      <c r="Y43" s="67"/>
      <c r="Z43" s="40">
        <v>34</v>
      </c>
      <c r="AA43" s="75" t="s">
        <v>49</v>
      </c>
      <c r="AB43" s="42">
        <v>0</v>
      </c>
      <c r="AC43" s="42">
        <f t="shared" si="3"/>
        <v>0</v>
      </c>
      <c r="AD43" s="42">
        <v>100</v>
      </c>
      <c r="AE43" s="42">
        <f t="shared" si="4"/>
        <v>3400</v>
      </c>
      <c r="AF43" s="42">
        <f t="shared" si="6"/>
        <v>3400</v>
      </c>
      <c r="AG43" s="43"/>
    </row>
    <row r="44" spans="1:33" ht="21" customHeight="1">
      <c r="A44" s="63"/>
      <c r="B44" s="64"/>
      <c r="C44" s="65"/>
      <c r="D44" s="65" t="s">
        <v>61</v>
      </c>
      <c r="E44" s="65" t="s">
        <v>126</v>
      </c>
      <c r="F44" s="66"/>
      <c r="G44" s="67"/>
      <c r="H44" s="66"/>
      <c r="I44" s="66"/>
      <c r="J44" s="66"/>
      <c r="K44" s="66"/>
      <c r="L44" s="66"/>
      <c r="M44" s="66"/>
      <c r="N44" s="66"/>
      <c r="O44" s="66"/>
      <c r="P44" s="66"/>
      <c r="Q44" s="66"/>
      <c r="R44" s="66"/>
      <c r="S44" s="66"/>
      <c r="T44" s="66"/>
      <c r="U44" s="66"/>
      <c r="V44" s="66"/>
      <c r="W44" s="66"/>
      <c r="X44" s="66"/>
      <c r="Y44" s="67"/>
      <c r="Z44" s="40">
        <v>34</v>
      </c>
      <c r="AA44" s="75" t="s">
        <v>69</v>
      </c>
      <c r="AB44" s="44">
        <v>0</v>
      </c>
      <c r="AC44" s="42">
        <f t="shared" si="3"/>
        <v>0</v>
      </c>
      <c r="AD44" s="42">
        <v>45</v>
      </c>
      <c r="AE44" s="42">
        <f t="shared" si="4"/>
        <v>1530</v>
      </c>
      <c r="AF44" s="42">
        <f t="shared" si="6"/>
        <v>1530</v>
      </c>
      <c r="AG44" s="43"/>
    </row>
    <row r="45" spans="1:33" ht="21" customHeight="1">
      <c r="A45" s="79"/>
      <c r="B45" s="80"/>
      <c r="C45" s="81"/>
      <c r="D45" s="81" t="s">
        <v>61</v>
      </c>
      <c r="E45" s="81" t="s">
        <v>127</v>
      </c>
      <c r="F45" s="82"/>
      <c r="G45" s="83"/>
      <c r="H45" s="82"/>
      <c r="I45" s="82"/>
      <c r="J45" s="82"/>
      <c r="K45" s="82"/>
      <c r="L45" s="82"/>
      <c r="M45" s="82"/>
      <c r="N45" s="82"/>
      <c r="O45" s="82"/>
      <c r="P45" s="82"/>
      <c r="Q45" s="82"/>
      <c r="R45" s="82"/>
      <c r="S45" s="82"/>
      <c r="T45" s="82"/>
      <c r="U45" s="82"/>
      <c r="V45" s="82"/>
      <c r="W45" s="82"/>
      <c r="X45" s="82"/>
      <c r="Y45" s="83"/>
      <c r="Z45" s="84">
        <v>36</v>
      </c>
      <c r="AA45" s="85"/>
      <c r="AB45" s="86">
        <v>220</v>
      </c>
      <c r="AC45" s="86">
        <f t="shared" si="3"/>
        <v>7920</v>
      </c>
      <c r="AD45" s="86">
        <v>60</v>
      </c>
      <c r="AE45" s="86">
        <f t="shared" si="4"/>
        <v>2160</v>
      </c>
      <c r="AF45" s="86">
        <f t="shared" ref="AF45:AF52" si="7">AE45+AC45</f>
        <v>10080</v>
      </c>
      <c r="AG45" s="87"/>
    </row>
    <row r="46" spans="1:33" ht="21" customHeight="1">
      <c r="A46" s="63"/>
      <c r="B46" s="64"/>
      <c r="C46" s="65"/>
      <c r="D46" s="65" t="s">
        <v>61</v>
      </c>
      <c r="E46" s="65" t="s">
        <v>128</v>
      </c>
      <c r="F46" s="66"/>
      <c r="G46" s="67"/>
      <c r="H46" s="66"/>
      <c r="I46" s="66"/>
      <c r="J46" s="66"/>
      <c r="K46" s="66"/>
      <c r="L46" s="66"/>
      <c r="M46" s="66"/>
      <c r="N46" s="66"/>
      <c r="O46" s="66"/>
      <c r="P46" s="66"/>
      <c r="Q46" s="66"/>
      <c r="R46" s="66"/>
      <c r="S46" s="66"/>
      <c r="T46" s="66"/>
      <c r="U46" s="66"/>
      <c r="V46" s="66"/>
      <c r="W46" s="66"/>
      <c r="X46" s="66"/>
      <c r="Y46" s="67"/>
      <c r="Z46" s="40">
        <v>4</v>
      </c>
      <c r="AA46" s="75" t="s">
        <v>135</v>
      </c>
      <c r="AB46" s="42">
        <v>240</v>
      </c>
      <c r="AC46" s="42">
        <f t="shared" ref="AC46:AC91" si="8">AB46*Z46</f>
        <v>960</v>
      </c>
      <c r="AD46" s="42">
        <v>60</v>
      </c>
      <c r="AE46" s="42">
        <f t="shared" si="4"/>
        <v>240</v>
      </c>
      <c r="AF46" s="42">
        <f t="shared" si="7"/>
        <v>1200</v>
      </c>
      <c r="AG46" s="43"/>
    </row>
    <row r="47" spans="1:33" ht="21" customHeight="1">
      <c r="A47" s="63"/>
      <c r="B47" s="64"/>
      <c r="C47" s="65"/>
      <c r="D47" s="65" t="s">
        <v>61</v>
      </c>
      <c r="E47" s="65" t="s">
        <v>129</v>
      </c>
      <c r="F47" s="66"/>
      <c r="G47" s="67"/>
      <c r="H47" s="66"/>
      <c r="I47" s="66"/>
      <c r="J47" s="66"/>
      <c r="K47" s="66"/>
      <c r="L47" s="66"/>
      <c r="M47" s="66"/>
      <c r="N47" s="66"/>
      <c r="O47" s="66"/>
      <c r="P47" s="66"/>
      <c r="Q47" s="66"/>
      <c r="R47" s="66"/>
      <c r="S47" s="66"/>
      <c r="T47" s="66"/>
      <c r="U47" s="66"/>
      <c r="V47" s="66"/>
      <c r="W47" s="66"/>
      <c r="X47" s="66"/>
      <c r="Y47" s="67"/>
      <c r="Z47" s="40">
        <v>157</v>
      </c>
      <c r="AA47" s="75" t="s">
        <v>135</v>
      </c>
      <c r="AB47" s="42">
        <v>65</v>
      </c>
      <c r="AC47" s="42">
        <f t="shared" si="8"/>
        <v>10205</v>
      </c>
      <c r="AD47" s="42">
        <v>40</v>
      </c>
      <c r="AE47" s="42">
        <f t="shared" si="4"/>
        <v>6280</v>
      </c>
      <c r="AF47" s="42">
        <f t="shared" si="7"/>
        <v>16485</v>
      </c>
      <c r="AG47" s="43"/>
    </row>
    <row r="48" spans="1:33" ht="21" customHeight="1">
      <c r="A48" s="63"/>
      <c r="B48" s="64"/>
      <c r="C48" s="65"/>
      <c r="D48" s="65" t="s">
        <v>61</v>
      </c>
      <c r="E48" s="73" t="s">
        <v>130</v>
      </c>
      <c r="F48" s="66"/>
      <c r="G48" s="67"/>
      <c r="H48" s="66"/>
      <c r="I48" s="66"/>
      <c r="J48" s="66"/>
      <c r="K48" s="66"/>
      <c r="L48" s="66"/>
      <c r="M48" s="66"/>
      <c r="N48" s="66"/>
      <c r="O48" s="66"/>
      <c r="P48" s="66"/>
      <c r="Q48" s="66"/>
      <c r="R48" s="66"/>
      <c r="S48" s="66"/>
      <c r="T48" s="66"/>
      <c r="U48" s="66"/>
      <c r="V48" s="66"/>
      <c r="W48" s="66"/>
      <c r="X48" s="66"/>
      <c r="Y48" s="67"/>
      <c r="Z48" s="40">
        <v>110</v>
      </c>
      <c r="AA48" s="75" t="s">
        <v>135</v>
      </c>
      <c r="AB48" s="42">
        <v>100</v>
      </c>
      <c r="AC48" s="42">
        <f t="shared" si="8"/>
        <v>11000</v>
      </c>
      <c r="AD48" s="42">
        <v>30</v>
      </c>
      <c r="AE48" s="42">
        <f t="shared" si="4"/>
        <v>3300</v>
      </c>
      <c r="AF48" s="42">
        <f t="shared" si="7"/>
        <v>14300</v>
      </c>
      <c r="AG48" s="43"/>
    </row>
    <row r="49" spans="1:33" ht="21" customHeight="1">
      <c r="A49" s="63"/>
      <c r="B49" s="64"/>
      <c r="C49" s="65"/>
      <c r="D49" s="65" t="s">
        <v>61</v>
      </c>
      <c r="E49" s="73" t="s">
        <v>131</v>
      </c>
      <c r="F49" s="66"/>
      <c r="G49" s="67"/>
      <c r="H49" s="66"/>
      <c r="I49" s="66"/>
      <c r="J49" s="66"/>
      <c r="K49" s="66"/>
      <c r="L49" s="66"/>
      <c r="M49" s="66"/>
      <c r="N49" s="66"/>
      <c r="O49" s="66"/>
      <c r="P49" s="66"/>
      <c r="Q49" s="66"/>
      <c r="R49" s="66"/>
      <c r="S49" s="66"/>
      <c r="T49" s="66"/>
      <c r="U49" s="66"/>
      <c r="V49" s="66"/>
      <c r="W49" s="66"/>
      <c r="X49" s="66"/>
      <c r="Y49" s="67"/>
      <c r="Z49" s="40">
        <v>314</v>
      </c>
      <c r="AA49" s="75" t="s">
        <v>56</v>
      </c>
      <c r="AB49" s="42">
        <v>45</v>
      </c>
      <c r="AC49" s="42">
        <f t="shared" si="8"/>
        <v>14130</v>
      </c>
      <c r="AD49" s="42">
        <v>45</v>
      </c>
      <c r="AE49" s="42">
        <f t="shared" si="4"/>
        <v>14130</v>
      </c>
      <c r="AF49" s="42">
        <f t="shared" si="7"/>
        <v>28260</v>
      </c>
      <c r="AG49" s="43"/>
    </row>
    <row r="50" spans="1:33" ht="21" customHeight="1">
      <c r="A50" s="63"/>
      <c r="B50" s="64"/>
      <c r="C50" s="65"/>
      <c r="D50" s="65" t="s">
        <v>61</v>
      </c>
      <c r="E50" s="73" t="s">
        <v>132</v>
      </c>
      <c r="F50" s="66"/>
      <c r="G50" s="67"/>
      <c r="H50" s="66"/>
      <c r="I50" s="66"/>
      <c r="J50" s="66"/>
      <c r="K50" s="66"/>
      <c r="L50" s="66"/>
      <c r="M50" s="66"/>
      <c r="N50" s="66"/>
      <c r="O50" s="66"/>
      <c r="P50" s="66"/>
      <c r="Q50" s="66"/>
      <c r="R50" s="66"/>
      <c r="S50" s="66"/>
      <c r="T50" s="66"/>
      <c r="U50" s="66"/>
      <c r="V50" s="66"/>
      <c r="W50" s="66"/>
      <c r="X50" s="66"/>
      <c r="Y50" s="67"/>
      <c r="Z50" s="40">
        <v>157</v>
      </c>
      <c r="AA50" s="75" t="s">
        <v>56</v>
      </c>
      <c r="AB50" s="42">
        <v>45</v>
      </c>
      <c r="AC50" s="42">
        <f t="shared" si="8"/>
        <v>7065</v>
      </c>
      <c r="AD50" s="42">
        <v>60</v>
      </c>
      <c r="AE50" s="42">
        <f t="shared" si="4"/>
        <v>9420</v>
      </c>
      <c r="AF50" s="42">
        <f t="shared" si="7"/>
        <v>16485</v>
      </c>
      <c r="AG50" s="43"/>
    </row>
    <row r="51" spans="1:33" ht="21" customHeight="1">
      <c r="A51" s="63"/>
      <c r="B51" s="64"/>
      <c r="C51" s="65"/>
      <c r="D51" s="65" t="s">
        <v>61</v>
      </c>
      <c r="E51" s="73" t="s">
        <v>133</v>
      </c>
      <c r="F51" s="66"/>
      <c r="G51" s="67"/>
      <c r="H51" s="66"/>
      <c r="I51" s="66"/>
      <c r="J51" s="66"/>
      <c r="K51" s="66"/>
      <c r="L51" s="66"/>
      <c r="M51" s="66"/>
      <c r="N51" s="66"/>
      <c r="O51" s="66"/>
      <c r="P51" s="66"/>
      <c r="Q51" s="66"/>
      <c r="R51" s="66"/>
      <c r="S51" s="66"/>
      <c r="T51" s="66"/>
      <c r="U51" s="66"/>
      <c r="V51" s="66"/>
      <c r="W51" s="66"/>
      <c r="X51" s="66"/>
      <c r="Y51" s="67"/>
      <c r="Z51" s="40">
        <v>22</v>
      </c>
      <c r="AA51" s="75" t="s">
        <v>56</v>
      </c>
      <c r="AB51" s="42">
        <v>240</v>
      </c>
      <c r="AC51" s="42">
        <f t="shared" si="8"/>
        <v>5280</v>
      </c>
      <c r="AD51" s="42">
        <v>80</v>
      </c>
      <c r="AE51" s="42">
        <f t="shared" si="4"/>
        <v>1760</v>
      </c>
      <c r="AF51" s="42">
        <f t="shared" si="7"/>
        <v>7040</v>
      </c>
      <c r="AG51" s="43"/>
    </row>
    <row r="52" spans="1:33" ht="21" customHeight="1">
      <c r="A52" s="63"/>
      <c r="B52" s="64"/>
      <c r="C52" s="65"/>
      <c r="D52" s="65" t="s">
        <v>61</v>
      </c>
      <c r="E52" s="73" t="s">
        <v>134</v>
      </c>
      <c r="F52" s="66"/>
      <c r="G52" s="67"/>
      <c r="H52" s="66"/>
      <c r="I52" s="66"/>
      <c r="J52" s="66"/>
      <c r="K52" s="66"/>
      <c r="L52" s="66"/>
      <c r="M52" s="66"/>
      <c r="N52" s="66"/>
      <c r="O52" s="66"/>
      <c r="P52" s="66"/>
      <c r="Q52" s="66"/>
      <c r="R52" s="66"/>
      <c r="S52" s="66"/>
      <c r="T52" s="66"/>
      <c r="U52" s="66"/>
      <c r="V52" s="66"/>
      <c r="W52" s="66"/>
      <c r="X52" s="66"/>
      <c r="Y52" s="67"/>
      <c r="Z52" s="40">
        <v>27</v>
      </c>
      <c r="AA52" s="75" t="s">
        <v>135</v>
      </c>
      <c r="AB52" s="42">
        <v>45</v>
      </c>
      <c r="AC52" s="42">
        <f t="shared" si="8"/>
        <v>1215</v>
      </c>
      <c r="AD52" s="42">
        <v>45</v>
      </c>
      <c r="AE52" s="42">
        <f t="shared" si="4"/>
        <v>1215</v>
      </c>
      <c r="AF52" s="42">
        <f t="shared" si="7"/>
        <v>2430</v>
      </c>
      <c r="AG52" s="43"/>
    </row>
    <row r="53" spans="1:33" ht="21" customHeight="1">
      <c r="A53" s="63"/>
      <c r="B53" s="64"/>
      <c r="C53" s="70"/>
      <c r="D53" s="65"/>
      <c r="E53" s="67"/>
      <c r="F53" s="66"/>
      <c r="G53" s="67"/>
      <c r="H53" s="66"/>
      <c r="I53" s="66"/>
      <c r="J53" s="66"/>
      <c r="K53" s="66"/>
      <c r="L53" s="66"/>
      <c r="M53" s="66"/>
      <c r="N53" s="66"/>
      <c r="O53" s="66"/>
      <c r="P53" s="66"/>
      <c r="Q53" s="66"/>
      <c r="R53" s="66"/>
      <c r="S53" s="66"/>
      <c r="T53" s="66"/>
      <c r="U53" s="66"/>
      <c r="V53" s="66"/>
      <c r="W53" s="66"/>
      <c r="X53" s="66"/>
      <c r="Y53" s="71" t="s">
        <v>124</v>
      </c>
      <c r="Z53" s="40">
        <v>33</v>
      </c>
      <c r="AA53" s="75" t="s">
        <v>135</v>
      </c>
      <c r="AB53" s="42">
        <v>300</v>
      </c>
      <c r="AC53" s="42">
        <f t="shared" si="8"/>
        <v>9900</v>
      </c>
      <c r="AD53" s="42">
        <v>100</v>
      </c>
      <c r="AE53" s="42">
        <f t="shared" si="4"/>
        <v>3300</v>
      </c>
      <c r="AF53" s="42">
        <f t="shared" ref="AF53:AF116" si="9">AE53+AC53</f>
        <v>13200</v>
      </c>
      <c r="AG53" s="43"/>
    </row>
    <row r="54" spans="1:33" ht="23.1" customHeight="1">
      <c r="A54" s="63"/>
      <c r="B54" s="72" t="s">
        <v>108</v>
      </c>
      <c r="C54" s="60"/>
      <c r="D54" s="60" t="s">
        <v>117</v>
      </c>
      <c r="E54" s="67"/>
      <c r="F54" s="66"/>
      <c r="G54" s="67"/>
      <c r="H54" s="66"/>
      <c r="I54" s="66"/>
      <c r="J54" s="66"/>
      <c r="K54" s="66"/>
      <c r="L54" s="66"/>
      <c r="M54" s="66"/>
      <c r="N54" s="66"/>
      <c r="O54" s="66"/>
      <c r="P54" s="66"/>
      <c r="Q54" s="66"/>
      <c r="R54" s="66"/>
      <c r="S54" s="66"/>
      <c r="T54" s="66"/>
      <c r="U54" s="66"/>
      <c r="V54" s="66"/>
      <c r="W54" s="66"/>
      <c r="X54" s="66"/>
      <c r="Y54" s="67"/>
      <c r="Z54" s="40">
        <v>7</v>
      </c>
      <c r="AA54" s="75" t="s">
        <v>135</v>
      </c>
      <c r="AB54" s="42">
        <v>240</v>
      </c>
      <c r="AC54" s="42">
        <f t="shared" si="8"/>
        <v>1680</v>
      </c>
      <c r="AD54" s="42">
        <v>80</v>
      </c>
      <c r="AE54" s="42">
        <f t="shared" si="4"/>
        <v>560</v>
      </c>
      <c r="AF54" s="42">
        <f t="shared" si="9"/>
        <v>2240</v>
      </c>
      <c r="AG54" s="43"/>
    </row>
    <row r="55" spans="1:33" ht="21" customHeight="1">
      <c r="A55" s="63"/>
      <c r="B55" s="64"/>
      <c r="C55" s="65"/>
      <c r="D55" s="65" t="s">
        <v>61</v>
      </c>
      <c r="E55" s="65" t="s">
        <v>137</v>
      </c>
      <c r="F55" s="66"/>
      <c r="G55" s="67"/>
      <c r="H55" s="66"/>
      <c r="I55" s="66"/>
      <c r="J55" s="66"/>
      <c r="K55" s="66"/>
      <c r="L55" s="66"/>
      <c r="M55" s="66"/>
      <c r="N55" s="66"/>
      <c r="O55" s="66"/>
      <c r="P55" s="66"/>
      <c r="Q55" s="66"/>
      <c r="R55" s="66"/>
      <c r="S55" s="66"/>
      <c r="T55" s="66"/>
      <c r="U55" s="66"/>
      <c r="V55" s="66"/>
      <c r="W55" s="66"/>
      <c r="X55" s="66"/>
      <c r="Y55" s="67"/>
      <c r="Z55" s="40">
        <v>40</v>
      </c>
      <c r="AA55" s="75" t="s">
        <v>135</v>
      </c>
      <c r="AB55" s="42">
        <v>100</v>
      </c>
      <c r="AC55" s="42">
        <f t="shared" si="8"/>
        <v>4000</v>
      </c>
      <c r="AD55" s="42">
        <v>100</v>
      </c>
      <c r="AE55" s="42">
        <f t="shared" si="4"/>
        <v>4000</v>
      </c>
      <c r="AF55" s="42">
        <f t="shared" si="9"/>
        <v>8000</v>
      </c>
      <c r="AG55" s="43"/>
    </row>
    <row r="56" spans="1:33" ht="21" customHeight="1">
      <c r="A56" s="63"/>
      <c r="B56" s="64"/>
      <c r="C56" s="65"/>
      <c r="D56" s="65" t="s">
        <v>61</v>
      </c>
      <c r="E56" s="65" t="s">
        <v>138</v>
      </c>
      <c r="F56" s="66"/>
      <c r="G56" s="67"/>
      <c r="H56" s="66"/>
      <c r="I56" s="66"/>
      <c r="J56" s="66"/>
      <c r="K56" s="66"/>
      <c r="L56" s="66"/>
      <c r="M56" s="66"/>
      <c r="N56" s="66"/>
      <c r="O56" s="66"/>
      <c r="P56" s="66"/>
      <c r="Q56" s="66"/>
      <c r="R56" s="66"/>
      <c r="S56" s="66"/>
      <c r="T56" s="66"/>
      <c r="U56" s="66"/>
      <c r="V56" s="66"/>
      <c r="W56" s="66"/>
      <c r="X56" s="66"/>
      <c r="Y56" s="67"/>
      <c r="Z56" s="40">
        <v>7</v>
      </c>
      <c r="AA56" s="75" t="s">
        <v>135</v>
      </c>
      <c r="AB56" s="42">
        <v>45</v>
      </c>
      <c r="AC56" s="42">
        <f t="shared" si="8"/>
        <v>315</v>
      </c>
      <c r="AD56" s="42">
        <v>45</v>
      </c>
      <c r="AE56" s="42">
        <f t="shared" si="4"/>
        <v>315</v>
      </c>
      <c r="AF56" s="42">
        <f t="shared" si="9"/>
        <v>630</v>
      </c>
      <c r="AG56" s="43"/>
    </row>
    <row r="57" spans="1:33" ht="21" customHeight="1">
      <c r="A57" s="63"/>
      <c r="B57" s="64"/>
      <c r="C57" s="65"/>
      <c r="D57" s="65" t="s">
        <v>61</v>
      </c>
      <c r="E57" s="65" t="s">
        <v>139</v>
      </c>
      <c r="F57" s="66"/>
      <c r="G57" s="67"/>
      <c r="H57" s="66"/>
      <c r="I57" s="66"/>
      <c r="J57" s="66"/>
      <c r="K57" s="66"/>
      <c r="L57" s="66"/>
      <c r="M57" s="66"/>
      <c r="N57" s="66"/>
      <c r="O57" s="66"/>
      <c r="P57" s="66"/>
      <c r="Q57" s="66"/>
      <c r="R57" s="66"/>
      <c r="S57" s="66"/>
      <c r="T57" s="66"/>
      <c r="U57" s="66"/>
      <c r="V57" s="66"/>
      <c r="W57" s="66"/>
      <c r="X57" s="66"/>
      <c r="Y57" s="67"/>
      <c r="Z57" s="40">
        <v>31</v>
      </c>
      <c r="AA57" s="75" t="s">
        <v>135</v>
      </c>
      <c r="AB57" s="42">
        <v>150</v>
      </c>
      <c r="AC57" s="42">
        <f t="shared" si="8"/>
        <v>4650</v>
      </c>
      <c r="AD57" s="42">
        <v>30</v>
      </c>
      <c r="AE57" s="42">
        <f t="shared" si="4"/>
        <v>930</v>
      </c>
      <c r="AF57" s="42">
        <f t="shared" si="9"/>
        <v>5580</v>
      </c>
      <c r="AG57" s="43"/>
    </row>
    <row r="58" spans="1:33" ht="21" customHeight="1">
      <c r="A58" s="63"/>
      <c r="B58" s="64"/>
      <c r="C58" s="65"/>
      <c r="D58" s="65"/>
      <c r="E58" s="65" t="s">
        <v>140</v>
      </c>
      <c r="F58" s="66"/>
      <c r="G58" s="67"/>
      <c r="H58" s="66"/>
      <c r="I58" s="66"/>
      <c r="J58" s="66"/>
      <c r="K58" s="66"/>
      <c r="L58" s="66"/>
      <c r="M58" s="66"/>
      <c r="N58" s="66"/>
      <c r="O58" s="66"/>
      <c r="P58" s="66"/>
      <c r="Q58" s="66"/>
      <c r="R58" s="66"/>
      <c r="S58" s="66"/>
      <c r="T58" s="66"/>
      <c r="U58" s="66"/>
      <c r="V58" s="66"/>
      <c r="W58" s="66"/>
      <c r="X58" s="66"/>
      <c r="Y58" s="67"/>
      <c r="Z58" s="40">
        <v>3</v>
      </c>
      <c r="AA58" s="75" t="s">
        <v>135</v>
      </c>
      <c r="AB58" s="42">
        <v>2350</v>
      </c>
      <c r="AC58" s="42">
        <f t="shared" si="8"/>
        <v>7050</v>
      </c>
      <c r="AD58" s="42">
        <v>0</v>
      </c>
      <c r="AE58" s="42">
        <f t="shared" si="4"/>
        <v>0</v>
      </c>
      <c r="AF58" s="42">
        <f t="shared" si="9"/>
        <v>7050</v>
      </c>
      <c r="AG58" s="43"/>
    </row>
    <row r="59" spans="1:33" ht="21" customHeight="1">
      <c r="A59" s="63"/>
      <c r="B59" s="64"/>
      <c r="C59" s="65"/>
      <c r="D59" s="65" t="s">
        <v>61</v>
      </c>
      <c r="E59" s="65" t="s">
        <v>142</v>
      </c>
      <c r="F59" s="66"/>
      <c r="G59" s="67"/>
      <c r="H59" s="66"/>
      <c r="I59" s="66"/>
      <c r="J59" s="66"/>
      <c r="K59" s="66"/>
      <c r="L59" s="66"/>
      <c r="M59" s="66"/>
      <c r="N59" s="66"/>
      <c r="O59" s="66"/>
      <c r="P59" s="66"/>
      <c r="Q59" s="66"/>
      <c r="R59" s="66"/>
      <c r="S59" s="66"/>
      <c r="T59" s="66"/>
      <c r="U59" s="66"/>
      <c r="V59" s="66"/>
      <c r="W59" s="66"/>
      <c r="X59" s="66"/>
      <c r="Y59" s="67"/>
      <c r="Z59" s="40">
        <v>1</v>
      </c>
      <c r="AA59" s="75" t="s">
        <v>135</v>
      </c>
      <c r="AB59" s="42">
        <v>6000</v>
      </c>
      <c r="AC59" s="42">
        <f t="shared" si="8"/>
        <v>6000</v>
      </c>
      <c r="AD59" s="42">
        <v>0</v>
      </c>
      <c r="AE59" s="42">
        <f t="shared" si="4"/>
        <v>0</v>
      </c>
      <c r="AF59" s="42">
        <f t="shared" si="9"/>
        <v>6000</v>
      </c>
      <c r="AG59" s="43"/>
    </row>
    <row r="60" spans="1:33" ht="21" customHeight="1">
      <c r="A60" s="63"/>
      <c r="B60" s="64"/>
      <c r="C60" s="65"/>
      <c r="D60" s="65"/>
      <c r="E60" s="65" t="s">
        <v>141</v>
      </c>
      <c r="F60" s="66"/>
      <c r="G60" s="67"/>
      <c r="H60" s="66"/>
      <c r="I60" s="66"/>
      <c r="J60" s="66"/>
      <c r="K60" s="66"/>
      <c r="L60" s="66"/>
      <c r="M60" s="66"/>
      <c r="N60" s="66"/>
      <c r="O60" s="66"/>
      <c r="P60" s="66"/>
      <c r="Q60" s="66"/>
      <c r="R60" s="66"/>
      <c r="S60" s="66"/>
      <c r="T60" s="66"/>
      <c r="U60" s="66"/>
      <c r="V60" s="66"/>
      <c r="W60" s="66"/>
      <c r="X60" s="66"/>
      <c r="Y60" s="67"/>
      <c r="Z60" s="40">
        <v>2</v>
      </c>
      <c r="AA60" s="75" t="s">
        <v>135</v>
      </c>
      <c r="AB60" s="42">
        <v>4000</v>
      </c>
      <c r="AC60" s="42">
        <f t="shared" si="8"/>
        <v>8000</v>
      </c>
      <c r="AD60" s="42">
        <v>0</v>
      </c>
      <c r="AE60" s="42">
        <f t="shared" si="4"/>
        <v>0</v>
      </c>
      <c r="AF60" s="42">
        <f t="shared" si="9"/>
        <v>8000</v>
      </c>
      <c r="AG60" s="43"/>
    </row>
    <row r="61" spans="1:33" ht="21" customHeight="1">
      <c r="A61" s="63"/>
      <c r="B61" s="64"/>
      <c r="C61" s="65"/>
      <c r="D61" s="65" t="s">
        <v>61</v>
      </c>
      <c r="E61" s="65" t="s">
        <v>143</v>
      </c>
      <c r="F61" s="66"/>
      <c r="G61" s="67"/>
      <c r="H61" s="66"/>
      <c r="I61" s="66"/>
      <c r="J61" s="66"/>
      <c r="K61" s="66"/>
      <c r="L61" s="66"/>
      <c r="M61" s="66"/>
      <c r="N61" s="66"/>
      <c r="O61" s="66"/>
      <c r="P61" s="66"/>
      <c r="Q61" s="66"/>
      <c r="R61" s="66"/>
      <c r="S61" s="66"/>
      <c r="T61" s="66"/>
      <c r="U61" s="66"/>
      <c r="V61" s="66"/>
      <c r="W61" s="66"/>
      <c r="X61" s="66"/>
      <c r="Y61" s="67"/>
      <c r="Z61" s="40">
        <v>1</v>
      </c>
      <c r="AA61" s="75" t="s">
        <v>135</v>
      </c>
      <c r="AB61" s="42">
        <v>11500</v>
      </c>
      <c r="AC61" s="42">
        <f t="shared" si="8"/>
        <v>11500</v>
      </c>
      <c r="AD61" s="42">
        <v>0</v>
      </c>
      <c r="AE61" s="42">
        <f t="shared" si="4"/>
        <v>0</v>
      </c>
      <c r="AF61" s="42">
        <f t="shared" si="9"/>
        <v>11500</v>
      </c>
      <c r="AG61" s="43"/>
    </row>
    <row r="62" spans="1:33" ht="21" customHeight="1">
      <c r="A62" s="63"/>
      <c r="B62" s="64"/>
      <c r="C62" s="65"/>
      <c r="D62" s="65" t="s">
        <v>61</v>
      </c>
      <c r="E62" s="65" t="s">
        <v>144</v>
      </c>
      <c r="F62" s="66"/>
      <c r="G62" s="67"/>
      <c r="H62" s="66"/>
      <c r="I62" s="66"/>
      <c r="J62" s="66"/>
      <c r="K62" s="66"/>
      <c r="L62" s="66"/>
      <c r="M62" s="66"/>
      <c r="N62" s="66"/>
      <c r="O62" s="66"/>
      <c r="P62" s="66"/>
      <c r="Q62" s="66"/>
      <c r="R62" s="66"/>
      <c r="S62" s="66"/>
      <c r="T62" s="66"/>
      <c r="U62" s="66"/>
      <c r="V62" s="66"/>
      <c r="W62" s="66"/>
      <c r="X62" s="66"/>
      <c r="Y62" s="67"/>
      <c r="Z62" s="40">
        <v>6</v>
      </c>
      <c r="AA62" s="75" t="s">
        <v>135</v>
      </c>
      <c r="AB62" s="42">
        <v>2800</v>
      </c>
      <c r="AC62" s="42">
        <f t="shared" si="8"/>
        <v>16800</v>
      </c>
      <c r="AD62" s="42">
        <v>0</v>
      </c>
      <c r="AE62" s="42">
        <f t="shared" si="4"/>
        <v>0</v>
      </c>
      <c r="AF62" s="42">
        <f t="shared" si="9"/>
        <v>16800</v>
      </c>
      <c r="AG62" s="43"/>
    </row>
    <row r="63" spans="1:33" ht="21" customHeight="1">
      <c r="A63" s="63"/>
      <c r="B63" s="64"/>
      <c r="C63" s="70"/>
      <c r="D63" s="65"/>
      <c r="E63" s="67"/>
      <c r="F63" s="66"/>
      <c r="G63" s="67"/>
      <c r="H63" s="66"/>
      <c r="I63" s="66"/>
      <c r="J63" s="66"/>
      <c r="K63" s="66"/>
      <c r="L63" s="66"/>
      <c r="M63" s="66"/>
      <c r="N63" s="66"/>
      <c r="O63" s="66"/>
      <c r="P63" s="66"/>
      <c r="Q63" s="66"/>
      <c r="R63" s="66"/>
      <c r="S63" s="66"/>
      <c r="T63" s="66"/>
      <c r="U63" s="66"/>
      <c r="V63" s="66"/>
      <c r="W63" s="66"/>
      <c r="X63" s="66"/>
      <c r="Y63" s="71" t="s">
        <v>136</v>
      </c>
      <c r="Z63" s="40">
        <v>1</v>
      </c>
      <c r="AA63" s="75" t="s">
        <v>135</v>
      </c>
      <c r="AB63" s="42">
        <v>2300</v>
      </c>
      <c r="AC63" s="42">
        <f t="shared" si="8"/>
        <v>2300</v>
      </c>
      <c r="AD63" s="42">
        <v>0</v>
      </c>
      <c r="AE63" s="42">
        <f t="shared" si="4"/>
        <v>0</v>
      </c>
      <c r="AF63" s="42">
        <f t="shared" si="9"/>
        <v>2300</v>
      </c>
      <c r="AG63" s="43"/>
    </row>
    <row r="64" spans="1:33" ht="23.1" customHeight="1">
      <c r="A64" s="63"/>
      <c r="B64" s="72" t="s">
        <v>109</v>
      </c>
      <c r="C64" s="60"/>
      <c r="D64" s="60" t="s">
        <v>118</v>
      </c>
      <c r="E64" s="71"/>
      <c r="F64" s="61"/>
      <c r="G64" s="71"/>
      <c r="H64" s="66"/>
      <c r="I64" s="66"/>
      <c r="J64" s="66"/>
      <c r="K64" s="66"/>
      <c r="L64" s="66"/>
      <c r="M64" s="66"/>
      <c r="N64" s="66"/>
      <c r="O64" s="66"/>
      <c r="P64" s="66"/>
      <c r="Q64" s="66"/>
      <c r="R64" s="66"/>
      <c r="S64" s="66"/>
      <c r="T64" s="66"/>
      <c r="U64" s="66"/>
      <c r="V64" s="66"/>
      <c r="W64" s="66"/>
      <c r="X64" s="66"/>
      <c r="Y64" s="67"/>
      <c r="Z64" s="40">
        <v>3</v>
      </c>
      <c r="AA64" s="75" t="s">
        <v>135</v>
      </c>
      <c r="AB64" s="42">
        <v>1800</v>
      </c>
      <c r="AC64" s="42">
        <f t="shared" si="8"/>
        <v>5400</v>
      </c>
      <c r="AD64" s="42">
        <v>0</v>
      </c>
      <c r="AE64" s="42">
        <f t="shared" si="4"/>
        <v>0</v>
      </c>
      <c r="AF64" s="42">
        <f t="shared" si="9"/>
        <v>5400</v>
      </c>
      <c r="AG64" s="43"/>
    </row>
    <row r="65" spans="1:33" ht="20.25" customHeight="1">
      <c r="A65" s="63"/>
      <c r="B65" s="64"/>
      <c r="C65" s="70"/>
      <c r="D65" s="65" t="s">
        <v>61</v>
      </c>
      <c r="E65" s="70" t="s">
        <v>146</v>
      </c>
      <c r="F65" s="66"/>
      <c r="G65" s="67"/>
      <c r="H65" s="66"/>
      <c r="I65" s="66"/>
      <c r="J65" s="66"/>
      <c r="K65" s="66"/>
      <c r="L65" s="66"/>
      <c r="M65" s="66"/>
      <c r="N65" s="66"/>
      <c r="O65" s="66"/>
      <c r="P65" s="66"/>
      <c r="Q65" s="66"/>
      <c r="R65" s="66"/>
      <c r="S65" s="66"/>
      <c r="T65" s="66"/>
      <c r="U65" s="66"/>
      <c r="V65" s="66"/>
      <c r="W65" s="66"/>
      <c r="X65" s="66"/>
      <c r="Y65" s="67"/>
      <c r="Z65" s="40">
        <v>3</v>
      </c>
      <c r="AA65" s="75" t="s">
        <v>135</v>
      </c>
      <c r="AB65" s="42">
        <v>1000</v>
      </c>
      <c r="AC65" s="42">
        <f t="shared" si="8"/>
        <v>3000</v>
      </c>
      <c r="AD65" s="42">
        <v>0</v>
      </c>
      <c r="AE65" s="42">
        <f t="shared" si="4"/>
        <v>0</v>
      </c>
      <c r="AF65" s="42">
        <f t="shared" si="9"/>
        <v>3000</v>
      </c>
      <c r="AG65" s="43"/>
    </row>
    <row r="66" spans="1:33" ht="21" customHeight="1">
      <c r="A66" s="63"/>
      <c r="B66" s="64"/>
      <c r="C66" s="65"/>
      <c r="D66" s="65" t="s">
        <v>61</v>
      </c>
      <c r="E66" s="65" t="s">
        <v>147</v>
      </c>
      <c r="F66" s="66"/>
      <c r="G66" s="67"/>
      <c r="H66" s="66"/>
      <c r="I66" s="66"/>
      <c r="J66" s="66"/>
      <c r="K66" s="66"/>
      <c r="L66" s="66"/>
      <c r="M66" s="66"/>
      <c r="N66" s="66"/>
      <c r="O66" s="66"/>
      <c r="P66" s="66"/>
      <c r="Q66" s="66"/>
      <c r="R66" s="66"/>
      <c r="S66" s="66"/>
      <c r="T66" s="66"/>
      <c r="U66" s="66"/>
      <c r="V66" s="66"/>
      <c r="W66" s="66"/>
      <c r="X66" s="66"/>
      <c r="Y66" s="67"/>
      <c r="Z66" s="40">
        <v>1</v>
      </c>
      <c r="AA66" s="75" t="s">
        <v>135</v>
      </c>
      <c r="AB66" s="42">
        <v>1500</v>
      </c>
      <c r="AC66" s="42">
        <f t="shared" si="8"/>
        <v>1500</v>
      </c>
      <c r="AD66" s="42">
        <v>0</v>
      </c>
      <c r="AE66" s="42">
        <f t="shared" si="4"/>
        <v>0</v>
      </c>
      <c r="AF66" s="42">
        <f t="shared" si="9"/>
        <v>1500</v>
      </c>
      <c r="AG66" s="43"/>
    </row>
    <row r="67" spans="1:33" ht="21" customHeight="1">
      <c r="A67" s="63"/>
      <c r="B67" s="64"/>
      <c r="C67" s="65"/>
      <c r="D67" s="65" t="s">
        <v>61</v>
      </c>
      <c r="E67" s="65" t="s">
        <v>148</v>
      </c>
      <c r="F67" s="66"/>
      <c r="G67" s="67"/>
      <c r="H67" s="66"/>
      <c r="I67" s="66"/>
      <c r="J67" s="66"/>
      <c r="K67" s="66"/>
      <c r="L67" s="66"/>
      <c r="M67" s="66"/>
      <c r="N67" s="66"/>
      <c r="O67" s="66"/>
      <c r="P67" s="66"/>
      <c r="Q67" s="66"/>
      <c r="R67" s="66"/>
      <c r="S67" s="66"/>
      <c r="T67" s="66"/>
      <c r="U67" s="66"/>
      <c r="V67" s="66"/>
      <c r="W67" s="66"/>
      <c r="X67" s="66"/>
      <c r="Y67" s="67"/>
      <c r="Z67" s="40">
        <v>1</v>
      </c>
      <c r="AA67" s="75" t="s">
        <v>135</v>
      </c>
      <c r="AB67" s="42">
        <v>1000</v>
      </c>
      <c r="AC67" s="42">
        <f t="shared" si="8"/>
        <v>1000</v>
      </c>
      <c r="AD67" s="42">
        <v>0</v>
      </c>
      <c r="AE67" s="42">
        <f t="shared" si="4"/>
        <v>0</v>
      </c>
      <c r="AF67" s="42">
        <f t="shared" si="9"/>
        <v>1000</v>
      </c>
      <c r="AG67" s="43"/>
    </row>
    <row r="68" spans="1:33" ht="21" customHeight="1">
      <c r="A68" s="63"/>
      <c r="B68" s="64"/>
      <c r="C68" s="65"/>
      <c r="D68" s="65" t="s">
        <v>61</v>
      </c>
      <c r="E68" s="65" t="s">
        <v>149</v>
      </c>
      <c r="F68" s="66"/>
      <c r="G68" s="67"/>
      <c r="H68" s="66"/>
      <c r="I68" s="66"/>
      <c r="J68" s="66"/>
      <c r="K68" s="66"/>
      <c r="L68" s="66"/>
      <c r="M68" s="66"/>
      <c r="N68" s="66"/>
      <c r="O68" s="66"/>
      <c r="P68" s="66"/>
      <c r="Q68" s="66"/>
      <c r="R68" s="66"/>
      <c r="S68" s="66"/>
      <c r="T68" s="66"/>
      <c r="U68" s="66"/>
      <c r="V68" s="66"/>
      <c r="W68" s="66"/>
      <c r="X68" s="66"/>
      <c r="Y68" s="67"/>
      <c r="Z68" s="40">
        <v>1</v>
      </c>
      <c r="AA68" s="75" t="s">
        <v>135</v>
      </c>
      <c r="AB68" s="42">
        <v>6500</v>
      </c>
      <c r="AC68" s="42">
        <f t="shared" si="8"/>
        <v>6500</v>
      </c>
      <c r="AD68" s="42">
        <v>0</v>
      </c>
      <c r="AE68" s="42">
        <f t="shared" si="4"/>
        <v>0</v>
      </c>
      <c r="AF68" s="42">
        <f t="shared" si="9"/>
        <v>6500</v>
      </c>
      <c r="AG68" s="43"/>
    </row>
    <row r="69" spans="1:33" ht="21" customHeight="1">
      <c r="A69" s="63"/>
      <c r="B69" s="64"/>
      <c r="C69" s="65"/>
      <c r="D69" s="65" t="s">
        <v>61</v>
      </c>
      <c r="E69" s="65" t="s">
        <v>150</v>
      </c>
      <c r="F69" s="66"/>
      <c r="G69" s="67"/>
      <c r="H69" s="66"/>
      <c r="I69" s="66"/>
      <c r="J69" s="66"/>
      <c r="K69" s="66"/>
      <c r="L69" s="66"/>
      <c r="M69" s="66"/>
      <c r="N69" s="66"/>
      <c r="O69" s="66"/>
      <c r="P69" s="66"/>
      <c r="Q69" s="66"/>
      <c r="R69" s="66"/>
      <c r="S69" s="66"/>
      <c r="T69" s="66"/>
      <c r="U69" s="66"/>
      <c r="V69" s="66"/>
      <c r="W69" s="66"/>
      <c r="X69" s="66"/>
      <c r="Y69" s="67"/>
      <c r="Z69" s="40">
        <v>14</v>
      </c>
      <c r="AA69" s="75" t="s">
        <v>135</v>
      </c>
      <c r="AB69" s="42">
        <v>200</v>
      </c>
      <c r="AC69" s="42">
        <f t="shared" si="8"/>
        <v>2800</v>
      </c>
      <c r="AD69" s="42">
        <v>60</v>
      </c>
      <c r="AE69" s="42">
        <f t="shared" si="4"/>
        <v>840</v>
      </c>
      <c r="AF69" s="42">
        <f t="shared" si="9"/>
        <v>3640</v>
      </c>
      <c r="AG69" s="43"/>
    </row>
    <row r="70" spans="1:33" ht="21" customHeight="1">
      <c r="A70" s="63"/>
      <c r="B70" s="64"/>
      <c r="C70" s="65"/>
      <c r="D70" s="65" t="s">
        <v>61</v>
      </c>
      <c r="E70" s="65" t="s">
        <v>151</v>
      </c>
      <c r="F70" s="66"/>
      <c r="G70" s="67"/>
      <c r="H70" s="66"/>
      <c r="I70" s="66"/>
      <c r="J70" s="66"/>
      <c r="K70" s="66"/>
      <c r="L70" s="66"/>
      <c r="M70" s="66"/>
      <c r="N70" s="66"/>
      <c r="O70" s="66"/>
      <c r="P70" s="66"/>
      <c r="Q70" s="66"/>
      <c r="R70" s="66"/>
      <c r="S70" s="66"/>
      <c r="T70" s="66"/>
      <c r="U70" s="66"/>
      <c r="V70" s="66"/>
      <c r="W70" s="66"/>
      <c r="X70" s="66"/>
      <c r="Y70" s="67"/>
      <c r="Z70" s="40">
        <v>1</v>
      </c>
      <c r="AA70" s="77" t="s">
        <v>64</v>
      </c>
      <c r="AB70" s="42">
        <v>0</v>
      </c>
      <c r="AC70" s="42">
        <f t="shared" si="8"/>
        <v>0</v>
      </c>
      <c r="AD70" s="42">
        <v>0</v>
      </c>
      <c r="AE70" s="42">
        <v>0</v>
      </c>
      <c r="AF70" s="42">
        <v>25000</v>
      </c>
      <c r="AG70" s="43" t="s">
        <v>306</v>
      </c>
    </row>
    <row r="71" spans="1:33" ht="21" customHeight="1">
      <c r="A71" s="63"/>
      <c r="B71" s="64"/>
      <c r="C71" s="65"/>
      <c r="D71" s="65" t="s">
        <v>61</v>
      </c>
      <c r="E71" s="65" t="s">
        <v>152</v>
      </c>
      <c r="F71" s="66"/>
      <c r="G71" s="67"/>
      <c r="H71" s="66"/>
      <c r="I71" s="66"/>
      <c r="J71" s="66"/>
      <c r="K71" s="66"/>
      <c r="L71" s="66"/>
      <c r="M71" s="66"/>
      <c r="N71" s="66"/>
      <c r="O71" s="66"/>
      <c r="P71" s="66"/>
      <c r="Q71" s="66"/>
      <c r="R71" s="66"/>
      <c r="S71" s="66"/>
      <c r="T71" s="66"/>
      <c r="U71" s="66"/>
      <c r="V71" s="66"/>
      <c r="W71" s="66"/>
      <c r="X71" s="66"/>
      <c r="Y71" s="67"/>
      <c r="Z71" s="40">
        <v>1</v>
      </c>
      <c r="AA71" s="75" t="s">
        <v>135</v>
      </c>
      <c r="AB71" s="42">
        <v>3650</v>
      </c>
      <c r="AC71" s="42">
        <f t="shared" si="8"/>
        <v>3650</v>
      </c>
      <c r="AD71" s="42">
        <v>300</v>
      </c>
      <c r="AE71" s="42">
        <f t="shared" ref="AE71:AE91" si="10">AD71*Z71</f>
        <v>300</v>
      </c>
      <c r="AF71" s="42">
        <f t="shared" si="9"/>
        <v>3950</v>
      </c>
      <c r="AG71" s="43"/>
    </row>
    <row r="72" spans="1:33" ht="21" customHeight="1">
      <c r="A72" s="63"/>
      <c r="B72" s="64"/>
      <c r="C72" s="65"/>
      <c r="D72" s="65" t="s">
        <v>61</v>
      </c>
      <c r="E72" s="65" t="s">
        <v>153</v>
      </c>
      <c r="F72" s="66"/>
      <c r="G72" s="67"/>
      <c r="H72" s="66"/>
      <c r="I72" s="66"/>
      <c r="J72" s="66"/>
      <c r="K72" s="66"/>
      <c r="L72" s="66"/>
      <c r="M72" s="66"/>
      <c r="N72" s="66"/>
      <c r="O72" s="66"/>
      <c r="P72" s="66"/>
      <c r="Q72" s="66"/>
      <c r="R72" s="66"/>
      <c r="S72" s="66"/>
      <c r="T72" s="66"/>
      <c r="U72" s="66"/>
      <c r="V72" s="66"/>
      <c r="W72" s="66"/>
      <c r="X72" s="66"/>
      <c r="Y72" s="67"/>
      <c r="Z72" s="40">
        <v>1</v>
      </c>
      <c r="AA72" s="75" t="s">
        <v>135</v>
      </c>
      <c r="AB72" s="42">
        <v>2750</v>
      </c>
      <c r="AC72" s="42">
        <f t="shared" si="8"/>
        <v>2750</v>
      </c>
      <c r="AD72" s="42">
        <v>300</v>
      </c>
      <c r="AE72" s="42">
        <f t="shared" si="10"/>
        <v>300</v>
      </c>
      <c r="AF72" s="42">
        <f t="shared" si="9"/>
        <v>3050</v>
      </c>
      <c r="AG72" s="43"/>
    </row>
    <row r="73" spans="1:33" ht="21" customHeight="1">
      <c r="A73" s="63"/>
      <c r="B73" s="64"/>
      <c r="C73" s="65"/>
      <c r="D73" s="65" t="s">
        <v>61</v>
      </c>
      <c r="E73" s="65" t="s">
        <v>154</v>
      </c>
      <c r="F73" s="66"/>
      <c r="G73" s="67"/>
      <c r="H73" s="66"/>
      <c r="I73" s="66"/>
      <c r="J73" s="66"/>
      <c r="K73" s="66"/>
      <c r="L73" s="66"/>
      <c r="M73" s="66"/>
      <c r="N73" s="66"/>
      <c r="O73" s="66"/>
      <c r="P73" s="66"/>
      <c r="Q73" s="66"/>
      <c r="R73" s="66"/>
      <c r="S73" s="66"/>
      <c r="T73" s="66"/>
      <c r="U73" s="66"/>
      <c r="V73" s="66"/>
      <c r="W73" s="66"/>
      <c r="X73" s="66"/>
      <c r="Y73" s="67"/>
      <c r="Z73" s="40">
        <v>2</v>
      </c>
      <c r="AA73" s="75" t="s">
        <v>135</v>
      </c>
      <c r="AB73" s="42">
        <v>650</v>
      </c>
      <c r="AC73" s="42">
        <f t="shared" si="8"/>
        <v>1300</v>
      </c>
      <c r="AD73" s="42">
        <v>100</v>
      </c>
      <c r="AE73" s="42">
        <f t="shared" si="10"/>
        <v>200</v>
      </c>
      <c r="AF73" s="42">
        <f t="shared" si="9"/>
        <v>1500</v>
      </c>
      <c r="AG73" s="43"/>
    </row>
    <row r="74" spans="1:33" ht="21" customHeight="1">
      <c r="A74" s="63"/>
      <c r="B74" s="64"/>
      <c r="C74" s="70"/>
      <c r="D74" s="65"/>
      <c r="E74" s="67"/>
      <c r="F74" s="66"/>
      <c r="G74" s="67"/>
      <c r="H74" s="66"/>
      <c r="I74" s="66"/>
      <c r="J74" s="66"/>
      <c r="K74" s="66"/>
      <c r="L74" s="66"/>
      <c r="M74" s="66"/>
      <c r="N74" s="66"/>
      <c r="O74" s="66"/>
      <c r="P74" s="66"/>
      <c r="Q74" s="66"/>
      <c r="R74" s="66"/>
      <c r="S74" s="66"/>
      <c r="T74" s="66"/>
      <c r="U74" s="66"/>
      <c r="V74" s="66"/>
      <c r="W74" s="66"/>
      <c r="X74" s="66"/>
      <c r="Y74" s="71" t="s">
        <v>145</v>
      </c>
      <c r="Z74" s="40">
        <v>2</v>
      </c>
      <c r="AA74" s="75" t="s">
        <v>135</v>
      </c>
      <c r="AB74" s="42">
        <v>150</v>
      </c>
      <c r="AC74" s="42">
        <f t="shared" si="8"/>
        <v>300</v>
      </c>
      <c r="AD74" s="42">
        <v>60</v>
      </c>
      <c r="AE74" s="42">
        <f t="shared" si="10"/>
        <v>120</v>
      </c>
      <c r="AF74" s="42">
        <f t="shared" si="9"/>
        <v>420</v>
      </c>
      <c r="AG74" s="43"/>
    </row>
    <row r="75" spans="1:33" ht="23.1" customHeight="1">
      <c r="A75" s="63"/>
      <c r="B75" s="72" t="s">
        <v>110</v>
      </c>
      <c r="C75" s="60"/>
      <c r="D75" s="60" t="s">
        <v>119</v>
      </c>
      <c r="E75" s="71"/>
      <c r="F75" s="66"/>
      <c r="G75" s="67"/>
      <c r="H75" s="66"/>
      <c r="I75" s="66"/>
      <c r="J75" s="66"/>
      <c r="K75" s="66"/>
      <c r="L75" s="66"/>
      <c r="M75" s="66"/>
      <c r="N75" s="66"/>
      <c r="O75" s="66"/>
      <c r="P75" s="66"/>
      <c r="Q75" s="66"/>
      <c r="R75" s="66"/>
      <c r="S75" s="66"/>
      <c r="T75" s="66"/>
      <c r="U75" s="66"/>
      <c r="V75" s="66"/>
      <c r="W75" s="66"/>
      <c r="X75" s="66"/>
      <c r="Y75" s="67"/>
      <c r="Z75" s="40">
        <v>2</v>
      </c>
      <c r="AA75" s="75" t="s">
        <v>135</v>
      </c>
      <c r="AB75" s="42">
        <v>150</v>
      </c>
      <c r="AC75" s="42">
        <f t="shared" si="8"/>
        <v>300</v>
      </c>
      <c r="AD75" s="42">
        <v>60</v>
      </c>
      <c r="AE75" s="42">
        <f t="shared" si="10"/>
        <v>120</v>
      </c>
      <c r="AF75" s="42">
        <f t="shared" si="9"/>
        <v>420</v>
      </c>
      <c r="AG75" s="43"/>
    </row>
    <row r="76" spans="1:33" ht="21" customHeight="1">
      <c r="A76" s="63"/>
      <c r="B76" s="64"/>
      <c r="C76" s="65"/>
      <c r="D76" s="65" t="s">
        <v>61</v>
      </c>
      <c r="E76" s="65" t="s">
        <v>156</v>
      </c>
      <c r="F76" s="66"/>
      <c r="G76" s="67"/>
      <c r="H76" s="66"/>
      <c r="I76" s="66"/>
      <c r="J76" s="66"/>
      <c r="K76" s="66"/>
      <c r="L76" s="66"/>
      <c r="M76" s="66"/>
      <c r="N76" s="66"/>
      <c r="O76" s="66"/>
      <c r="P76" s="66"/>
      <c r="Q76" s="66"/>
      <c r="R76" s="66"/>
      <c r="S76" s="66"/>
      <c r="T76" s="66"/>
      <c r="U76" s="66"/>
      <c r="V76" s="66"/>
      <c r="W76" s="66"/>
      <c r="X76" s="66"/>
      <c r="Y76" s="67"/>
      <c r="Z76" s="40">
        <v>2</v>
      </c>
      <c r="AA76" s="75" t="s">
        <v>135</v>
      </c>
      <c r="AB76" s="42">
        <v>450</v>
      </c>
      <c r="AC76" s="42">
        <f t="shared" si="8"/>
        <v>900</v>
      </c>
      <c r="AD76" s="42">
        <v>60</v>
      </c>
      <c r="AE76" s="42">
        <f t="shared" si="10"/>
        <v>120</v>
      </c>
      <c r="AF76" s="42">
        <f t="shared" si="9"/>
        <v>1020</v>
      </c>
      <c r="AG76" s="43"/>
    </row>
    <row r="77" spans="1:33" ht="21" customHeight="1">
      <c r="A77" s="63"/>
      <c r="B77" s="64"/>
      <c r="C77" s="65"/>
      <c r="D77" s="65" t="s">
        <v>61</v>
      </c>
      <c r="E77" s="65" t="s">
        <v>155</v>
      </c>
      <c r="F77" s="66"/>
      <c r="G77" s="67"/>
      <c r="H77" s="66"/>
      <c r="I77" s="66"/>
      <c r="J77" s="66"/>
      <c r="K77" s="66"/>
      <c r="L77" s="66"/>
      <c r="M77" s="66"/>
      <c r="N77" s="66"/>
      <c r="O77" s="66"/>
      <c r="P77" s="66"/>
      <c r="Q77" s="66"/>
      <c r="R77" s="66"/>
      <c r="S77" s="66"/>
      <c r="T77" s="66"/>
      <c r="U77" s="66"/>
      <c r="V77" s="66"/>
      <c r="W77" s="66"/>
      <c r="X77" s="66"/>
      <c r="Y77" s="67"/>
      <c r="Z77" s="40">
        <v>2</v>
      </c>
      <c r="AA77" s="75" t="s">
        <v>135</v>
      </c>
      <c r="AB77" s="42">
        <v>150</v>
      </c>
      <c r="AC77" s="42">
        <f t="shared" si="8"/>
        <v>300</v>
      </c>
      <c r="AD77" s="42">
        <v>60</v>
      </c>
      <c r="AE77" s="42">
        <f t="shared" si="10"/>
        <v>120</v>
      </c>
      <c r="AF77" s="42">
        <f t="shared" si="9"/>
        <v>420</v>
      </c>
      <c r="AG77" s="43"/>
    </row>
    <row r="78" spans="1:33" ht="21" customHeight="1">
      <c r="A78" s="63"/>
      <c r="B78" s="64"/>
      <c r="C78" s="65"/>
      <c r="D78" s="65" t="s">
        <v>61</v>
      </c>
      <c r="E78" s="65" t="s">
        <v>157</v>
      </c>
      <c r="F78" s="66"/>
      <c r="G78" s="67"/>
      <c r="H78" s="66"/>
      <c r="I78" s="66"/>
      <c r="J78" s="66"/>
      <c r="K78" s="66"/>
      <c r="L78" s="66"/>
      <c r="M78" s="66"/>
      <c r="N78" s="66"/>
      <c r="O78" s="66"/>
      <c r="P78" s="66"/>
      <c r="Q78" s="66"/>
      <c r="R78" s="66"/>
      <c r="S78" s="66"/>
      <c r="T78" s="66"/>
      <c r="U78" s="66"/>
      <c r="V78" s="66"/>
      <c r="W78" s="66"/>
      <c r="X78" s="66"/>
      <c r="Y78" s="67"/>
      <c r="Z78" s="40">
        <v>2</v>
      </c>
      <c r="AA78" s="75" t="s">
        <v>135</v>
      </c>
      <c r="AB78" s="42">
        <v>450</v>
      </c>
      <c r="AC78" s="42">
        <f t="shared" si="8"/>
        <v>900</v>
      </c>
      <c r="AD78" s="42">
        <v>60</v>
      </c>
      <c r="AE78" s="42">
        <f t="shared" si="10"/>
        <v>120</v>
      </c>
      <c r="AF78" s="42">
        <f t="shared" si="9"/>
        <v>1020</v>
      </c>
      <c r="AG78" s="43"/>
    </row>
    <row r="79" spans="1:33" ht="21" customHeight="1">
      <c r="A79" s="63"/>
      <c r="B79" s="64"/>
      <c r="C79" s="65"/>
      <c r="D79" s="65" t="s">
        <v>61</v>
      </c>
      <c r="E79" s="65" t="s">
        <v>158</v>
      </c>
      <c r="F79" s="66"/>
      <c r="G79" s="67"/>
      <c r="H79" s="66"/>
      <c r="I79" s="66"/>
      <c r="J79" s="66"/>
      <c r="K79" s="66"/>
      <c r="L79" s="66"/>
      <c r="M79" s="66"/>
      <c r="N79" s="66"/>
      <c r="O79" s="66"/>
      <c r="P79" s="66"/>
      <c r="Q79" s="66"/>
      <c r="R79" s="66"/>
      <c r="S79" s="66"/>
      <c r="T79" s="66"/>
      <c r="U79" s="66"/>
      <c r="V79" s="66"/>
      <c r="W79" s="66"/>
      <c r="X79" s="66"/>
      <c r="Y79" s="67"/>
      <c r="Z79" s="40">
        <v>2</v>
      </c>
      <c r="AA79" s="75" t="s">
        <v>135</v>
      </c>
      <c r="AB79" s="42">
        <v>200</v>
      </c>
      <c r="AC79" s="42">
        <f t="shared" si="8"/>
        <v>400</v>
      </c>
      <c r="AD79" s="42">
        <v>60</v>
      </c>
      <c r="AE79" s="42">
        <f t="shared" si="10"/>
        <v>120</v>
      </c>
      <c r="AF79" s="42">
        <f t="shared" si="9"/>
        <v>520</v>
      </c>
      <c r="AG79" s="43"/>
    </row>
    <row r="80" spans="1:33" ht="21" customHeight="1">
      <c r="A80" s="63"/>
      <c r="B80" s="64"/>
      <c r="C80" s="65"/>
      <c r="D80" s="65" t="s">
        <v>61</v>
      </c>
      <c r="E80" s="65" t="s">
        <v>154</v>
      </c>
      <c r="F80" s="66"/>
      <c r="G80" s="67"/>
      <c r="H80" s="66"/>
      <c r="I80" s="66"/>
      <c r="J80" s="66"/>
      <c r="K80" s="66"/>
      <c r="L80" s="66"/>
      <c r="M80" s="66"/>
      <c r="N80" s="66"/>
      <c r="O80" s="66"/>
      <c r="P80" s="66"/>
      <c r="Q80" s="66"/>
      <c r="R80" s="66"/>
      <c r="S80" s="66"/>
      <c r="T80" s="66"/>
      <c r="U80" s="66"/>
      <c r="V80" s="66"/>
      <c r="W80" s="66"/>
      <c r="X80" s="66"/>
      <c r="Y80" s="67"/>
      <c r="Z80" s="40">
        <v>2</v>
      </c>
      <c r="AA80" s="75" t="s">
        <v>135</v>
      </c>
      <c r="AB80" s="42">
        <v>80</v>
      </c>
      <c r="AC80" s="42">
        <f t="shared" si="8"/>
        <v>160</v>
      </c>
      <c r="AD80" s="42">
        <v>20</v>
      </c>
      <c r="AE80" s="42">
        <f t="shared" si="10"/>
        <v>40</v>
      </c>
      <c r="AF80" s="42">
        <f t="shared" si="9"/>
        <v>200</v>
      </c>
      <c r="AG80" s="43"/>
    </row>
    <row r="81" spans="1:33" ht="21" customHeight="1">
      <c r="A81" s="63"/>
      <c r="B81" s="64"/>
      <c r="C81" s="70"/>
      <c r="D81" s="65"/>
      <c r="E81" s="67"/>
      <c r="F81" s="66"/>
      <c r="G81" s="67"/>
      <c r="H81" s="66"/>
      <c r="I81" s="66"/>
      <c r="J81" s="66"/>
      <c r="K81" s="66"/>
      <c r="L81" s="66"/>
      <c r="M81" s="66"/>
      <c r="N81" s="66"/>
      <c r="O81" s="66"/>
      <c r="P81" s="66"/>
      <c r="Q81" s="66"/>
      <c r="R81" s="66"/>
      <c r="S81" s="66"/>
      <c r="T81" s="66"/>
      <c r="U81" s="66"/>
      <c r="V81" s="66"/>
      <c r="W81" s="66"/>
      <c r="X81" s="66"/>
      <c r="Y81" s="71" t="s">
        <v>159</v>
      </c>
      <c r="Z81" s="40">
        <v>3</v>
      </c>
      <c r="AA81" s="75" t="s">
        <v>135</v>
      </c>
      <c r="AB81" s="42">
        <v>80</v>
      </c>
      <c r="AC81" s="42">
        <f t="shared" si="8"/>
        <v>240</v>
      </c>
      <c r="AD81" s="42">
        <v>20</v>
      </c>
      <c r="AE81" s="42">
        <f t="shared" si="10"/>
        <v>60</v>
      </c>
      <c r="AF81" s="42">
        <f t="shared" si="9"/>
        <v>300</v>
      </c>
      <c r="AG81" s="43"/>
    </row>
    <row r="82" spans="1:33" ht="23.1" customHeight="1">
      <c r="A82" s="63"/>
      <c r="B82" s="72" t="s">
        <v>111</v>
      </c>
      <c r="C82" s="60"/>
      <c r="D82" s="60" t="s">
        <v>120</v>
      </c>
      <c r="E82" s="71"/>
      <c r="F82" s="61"/>
      <c r="G82" s="67"/>
      <c r="H82" s="66"/>
      <c r="I82" s="66"/>
      <c r="J82" s="66"/>
      <c r="K82" s="66"/>
      <c r="L82" s="66"/>
      <c r="M82" s="66"/>
      <c r="N82" s="66"/>
      <c r="O82" s="66"/>
      <c r="P82" s="66"/>
      <c r="Q82" s="66"/>
      <c r="R82" s="66"/>
      <c r="S82" s="66"/>
      <c r="T82" s="66"/>
      <c r="U82" s="66"/>
      <c r="V82" s="66"/>
      <c r="W82" s="66"/>
      <c r="X82" s="66"/>
      <c r="Y82" s="67"/>
      <c r="Z82" s="40">
        <v>3</v>
      </c>
      <c r="AA82" s="75" t="s">
        <v>135</v>
      </c>
      <c r="AB82" s="42">
        <v>180</v>
      </c>
      <c r="AC82" s="42">
        <f t="shared" si="8"/>
        <v>540</v>
      </c>
      <c r="AD82" s="42">
        <v>60</v>
      </c>
      <c r="AE82" s="42">
        <f t="shared" si="10"/>
        <v>180</v>
      </c>
      <c r="AF82" s="42">
        <f t="shared" si="9"/>
        <v>720</v>
      </c>
      <c r="AG82" s="43"/>
    </row>
    <row r="83" spans="1:33" ht="20.100000000000001" customHeight="1">
      <c r="A83" s="63"/>
      <c r="B83" s="64"/>
      <c r="C83" s="70"/>
      <c r="D83" s="65" t="s">
        <v>61</v>
      </c>
      <c r="E83" s="70" t="s">
        <v>160</v>
      </c>
      <c r="F83" s="66">
        <v>1</v>
      </c>
      <c r="G83" s="67"/>
      <c r="H83" s="66"/>
      <c r="I83" s="66"/>
      <c r="J83" s="66"/>
      <c r="K83" s="66"/>
      <c r="L83" s="66"/>
      <c r="M83" s="66"/>
      <c r="N83" s="66"/>
      <c r="O83" s="66"/>
      <c r="P83" s="66"/>
      <c r="Q83" s="66"/>
      <c r="R83" s="66"/>
      <c r="S83" s="66"/>
      <c r="T83" s="66"/>
      <c r="U83" s="66"/>
      <c r="V83" s="66"/>
      <c r="W83" s="66"/>
      <c r="X83" s="66"/>
      <c r="Y83" s="67"/>
      <c r="Z83" s="40">
        <v>1</v>
      </c>
      <c r="AA83" s="77" t="s">
        <v>305</v>
      </c>
      <c r="AB83" s="42">
        <v>0</v>
      </c>
      <c r="AC83" s="42">
        <f t="shared" si="8"/>
        <v>0</v>
      </c>
      <c r="AD83" s="42">
        <v>0</v>
      </c>
      <c r="AE83" s="42">
        <f t="shared" si="10"/>
        <v>0</v>
      </c>
      <c r="AF83" s="42">
        <v>3000</v>
      </c>
      <c r="AG83" s="43" t="s">
        <v>306</v>
      </c>
    </row>
    <row r="84" spans="1:33" ht="20.100000000000001" customHeight="1">
      <c r="A84" s="63"/>
      <c r="B84" s="64"/>
      <c r="C84" s="65"/>
      <c r="D84" s="65" t="s">
        <v>61</v>
      </c>
      <c r="E84" s="70" t="s">
        <v>160</v>
      </c>
      <c r="F84" s="66">
        <v>2</v>
      </c>
      <c r="G84" s="67"/>
      <c r="H84" s="66"/>
      <c r="I84" s="66"/>
      <c r="J84" s="66"/>
      <c r="K84" s="66"/>
      <c r="L84" s="66"/>
      <c r="M84" s="66"/>
      <c r="N84" s="66"/>
      <c r="O84" s="66"/>
      <c r="P84" s="66"/>
      <c r="Q84" s="66"/>
      <c r="R84" s="66"/>
      <c r="S84" s="66"/>
      <c r="T84" s="66"/>
      <c r="U84" s="66"/>
      <c r="V84" s="66"/>
      <c r="W84" s="66"/>
      <c r="X84" s="66"/>
      <c r="Y84" s="67"/>
      <c r="Z84" s="40">
        <v>1</v>
      </c>
      <c r="AA84" s="77" t="s">
        <v>305</v>
      </c>
      <c r="AB84" s="42">
        <v>0</v>
      </c>
      <c r="AC84" s="42">
        <f t="shared" si="8"/>
        <v>0</v>
      </c>
      <c r="AD84" s="42">
        <v>0</v>
      </c>
      <c r="AE84" s="42">
        <f t="shared" si="10"/>
        <v>0</v>
      </c>
      <c r="AF84" s="42">
        <v>15000</v>
      </c>
      <c r="AG84" s="43" t="s">
        <v>306</v>
      </c>
    </row>
    <row r="85" spans="1:33" ht="20.100000000000001" customHeight="1">
      <c r="A85" s="63"/>
      <c r="B85" s="64"/>
      <c r="C85" s="65"/>
      <c r="D85" s="65" t="s">
        <v>61</v>
      </c>
      <c r="E85" s="70" t="s">
        <v>160</v>
      </c>
      <c r="F85" s="66">
        <v>3</v>
      </c>
      <c r="G85" s="67"/>
      <c r="H85" s="66"/>
      <c r="I85" s="66"/>
      <c r="J85" s="66"/>
      <c r="K85" s="66"/>
      <c r="L85" s="66"/>
      <c r="M85" s="66"/>
      <c r="N85" s="66"/>
      <c r="O85" s="66"/>
      <c r="P85" s="66"/>
      <c r="Q85" s="66"/>
      <c r="R85" s="66"/>
      <c r="S85" s="66"/>
      <c r="T85" s="66"/>
      <c r="U85" s="66"/>
      <c r="V85" s="66"/>
      <c r="W85" s="66"/>
      <c r="X85" s="66"/>
      <c r="Y85" s="67"/>
      <c r="Z85" s="40">
        <v>511</v>
      </c>
      <c r="AA85" s="75" t="s">
        <v>135</v>
      </c>
      <c r="AB85" s="42">
        <v>30</v>
      </c>
      <c r="AC85" s="42">
        <f t="shared" si="8"/>
        <v>15330</v>
      </c>
      <c r="AD85" s="42">
        <v>30</v>
      </c>
      <c r="AE85" s="42">
        <f t="shared" si="10"/>
        <v>15330</v>
      </c>
      <c r="AF85" s="42">
        <f t="shared" si="9"/>
        <v>30660</v>
      </c>
      <c r="AG85" s="43"/>
    </row>
    <row r="86" spans="1:33" ht="20.100000000000001" customHeight="1">
      <c r="A86" s="63"/>
      <c r="B86" s="64"/>
      <c r="C86" s="65"/>
      <c r="D86" s="65" t="s">
        <v>61</v>
      </c>
      <c r="E86" s="70" t="s">
        <v>160</v>
      </c>
      <c r="F86" s="66">
        <v>4</v>
      </c>
      <c r="G86" s="67"/>
      <c r="H86" s="66"/>
      <c r="I86" s="66"/>
      <c r="J86" s="66"/>
      <c r="K86" s="66"/>
      <c r="L86" s="66"/>
      <c r="M86" s="66"/>
      <c r="N86" s="66"/>
      <c r="O86" s="66"/>
      <c r="P86" s="66"/>
      <c r="Q86" s="66"/>
      <c r="R86" s="66"/>
      <c r="S86" s="66"/>
      <c r="T86" s="66"/>
      <c r="U86" s="66"/>
      <c r="V86" s="66"/>
      <c r="W86" s="66"/>
      <c r="X86" s="66"/>
      <c r="Y86" s="67"/>
      <c r="Z86" s="40">
        <v>79</v>
      </c>
      <c r="AA86" s="75" t="s">
        <v>135</v>
      </c>
      <c r="AB86" s="42">
        <v>35</v>
      </c>
      <c r="AC86" s="42">
        <f t="shared" si="8"/>
        <v>2765</v>
      </c>
      <c r="AD86" s="42">
        <v>35</v>
      </c>
      <c r="AE86" s="42">
        <f t="shared" si="10"/>
        <v>2765</v>
      </c>
      <c r="AF86" s="42">
        <f t="shared" si="9"/>
        <v>5530</v>
      </c>
      <c r="AG86" s="43"/>
    </row>
    <row r="87" spans="1:33" ht="20.100000000000001" customHeight="1">
      <c r="A87" s="63"/>
      <c r="B87" s="64"/>
      <c r="C87" s="65"/>
      <c r="D87" s="65" t="s">
        <v>61</v>
      </c>
      <c r="E87" s="70" t="s">
        <v>160</v>
      </c>
      <c r="F87" s="66">
        <v>5</v>
      </c>
      <c r="G87" s="67"/>
      <c r="H87" s="66"/>
      <c r="I87" s="66"/>
      <c r="J87" s="66"/>
      <c r="K87" s="66"/>
      <c r="L87" s="66"/>
      <c r="M87" s="66"/>
      <c r="N87" s="66"/>
      <c r="O87" s="66"/>
      <c r="P87" s="66"/>
      <c r="Q87" s="66"/>
      <c r="R87" s="66"/>
      <c r="S87" s="66"/>
      <c r="T87" s="66"/>
      <c r="U87" s="66"/>
      <c r="V87" s="66"/>
      <c r="W87" s="66"/>
      <c r="X87" s="66"/>
      <c r="Y87" s="67"/>
      <c r="Z87" s="40">
        <v>248</v>
      </c>
      <c r="AA87" s="75" t="s">
        <v>135</v>
      </c>
      <c r="AB87" s="42">
        <v>45</v>
      </c>
      <c r="AC87" s="42">
        <f t="shared" si="8"/>
        <v>11160</v>
      </c>
      <c r="AD87" s="42">
        <v>35</v>
      </c>
      <c r="AE87" s="42">
        <f t="shared" si="10"/>
        <v>8680</v>
      </c>
      <c r="AF87" s="42">
        <f t="shared" si="9"/>
        <v>19840</v>
      </c>
      <c r="AG87" s="43"/>
    </row>
    <row r="88" spans="1:33" ht="20.100000000000001" customHeight="1">
      <c r="A88" s="63"/>
      <c r="B88" s="64"/>
      <c r="C88" s="65"/>
      <c r="D88" s="65" t="s">
        <v>61</v>
      </c>
      <c r="E88" s="70" t="s">
        <v>160</v>
      </c>
      <c r="F88" s="66">
        <v>6</v>
      </c>
      <c r="G88" s="67"/>
      <c r="H88" s="66"/>
      <c r="I88" s="66"/>
      <c r="J88" s="66"/>
      <c r="K88" s="66"/>
      <c r="L88" s="66"/>
      <c r="M88" s="66"/>
      <c r="N88" s="66"/>
      <c r="O88" s="66"/>
      <c r="P88" s="66"/>
      <c r="Q88" s="66"/>
      <c r="R88" s="66"/>
      <c r="S88" s="66"/>
      <c r="T88" s="66"/>
      <c r="U88" s="66"/>
      <c r="V88" s="66"/>
      <c r="W88" s="66"/>
      <c r="X88" s="66"/>
      <c r="Y88" s="67"/>
      <c r="Z88" s="40">
        <v>60</v>
      </c>
      <c r="AA88" s="75" t="s">
        <v>135</v>
      </c>
      <c r="AB88" s="42">
        <v>35</v>
      </c>
      <c r="AC88" s="42">
        <f t="shared" si="8"/>
        <v>2100</v>
      </c>
      <c r="AD88" s="42">
        <v>35</v>
      </c>
      <c r="AE88" s="42">
        <f t="shared" si="10"/>
        <v>2100</v>
      </c>
      <c r="AF88" s="42">
        <f t="shared" si="9"/>
        <v>4200</v>
      </c>
      <c r="AG88" s="43"/>
    </row>
    <row r="89" spans="1:33" ht="20.100000000000001" customHeight="1">
      <c r="A89" s="63"/>
      <c r="B89" s="64"/>
      <c r="C89" s="65"/>
      <c r="D89" s="65" t="s">
        <v>61</v>
      </c>
      <c r="E89" s="70" t="s">
        <v>160</v>
      </c>
      <c r="F89" s="66">
        <v>7</v>
      </c>
      <c r="G89" s="67"/>
      <c r="H89" s="66"/>
      <c r="I89" s="66"/>
      <c r="J89" s="66"/>
      <c r="K89" s="66"/>
      <c r="L89" s="66"/>
      <c r="M89" s="66"/>
      <c r="N89" s="66"/>
      <c r="O89" s="66"/>
      <c r="P89" s="66"/>
      <c r="Q89" s="66"/>
      <c r="R89" s="66"/>
      <c r="S89" s="66"/>
      <c r="T89" s="66"/>
      <c r="U89" s="66"/>
      <c r="V89" s="66"/>
      <c r="W89" s="66"/>
      <c r="X89" s="66"/>
      <c r="Y89" s="67"/>
      <c r="Z89" s="40">
        <v>121</v>
      </c>
      <c r="AA89" s="75" t="s">
        <v>135</v>
      </c>
      <c r="AB89" s="42">
        <v>35</v>
      </c>
      <c r="AC89" s="42">
        <f t="shared" si="8"/>
        <v>4235</v>
      </c>
      <c r="AD89" s="42">
        <v>35</v>
      </c>
      <c r="AE89" s="42">
        <f t="shared" si="10"/>
        <v>4235</v>
      </c>
      <c r="AF89" s="42">
        <f t="shared" si="9"/>
        <v>8470</v>
      </c>
      <c r="AG89" s="43"/>
    </row>
    <row r="90" spans="1:33" ht="20.100000000000001" customHeight="1">
      <c r="A90" s="63"/>
      <c r="B90" s="64"/>
      <c r="C90" s="65"/>
      <c r="D90" s="65" t="s">
        <v>61</v>
      </c>
      <c r="E90" s="65" t="s">
        <v>161</v>
      </c>
      <c r="F90" s="66">
        <v>1</v>
      </c>
      <c r="G90" s="67"/>
      <c r="H90" s="66"/>
      <c r="I90" s="66"/>
      <c r="J90" s="66"/>
      <c r="K90" s="66"/>
      <c r="L90" s="66"/>
      <c r="M90" s="66"/>
      <c r="N90" s="66"/>
      <c r="O90" s="66"/>
      <c r="P90" s="66"/>
      <c r="Q90" s="66"/>
      <c r="R90" s="66"/>
      <c r="S90" s="66"/>
      <c r="T90" s="66"/>
      <c r="U90" s="66"/>
      <c r="V90" s="66"/>
      <c r="W90" s="66"/>
      <c r="X90" s="66"/>
      <c r="Y90" s="67"/>
      <c r="Z90" s="40">
        <v>11</v>
      </c>
      <c r="AA90" s="75" t="s">
        <v>135</v>
      </c>
      <c r="AB90" s="42">
        <v>150</v>
      </c>
      <c r="AC90" s="42">
        <f t="shared" si="8"/>
        <v>1650</v>
      </c>
      <c r="AD90" s="42">
        <v>50</v>
      </c>
      <c r="AE90" s="42">
        <f t="shared" si="10"/>
        <v>550</v>
      </c>
      <c r="AF90" s="42">
        <f t="shared" si="9"/>
        <v>2200</v>
      </c>
      <c r="AG90" s="43"/>
    </row>
    <row r="91" spans="1:33" ht="20.100000000000001" customHeight="1">
      <c r="A91" s="63"/>
      <c r="B91" s="64"/>
      <c r="C91" s="65"/>
      <c r="D91" s="65" t="s">
        <v>61</v>
      </c>
      <c r="E91" s="65" t="s">
        <v>161</v>
      </c>
      <c r="F91" s="66" t="s">
        <v>163</v>
      </c>
      <c r="G91" s="67"/>
      <c r="H91" s="66"/>
      <c r="I91" s="66"/>
      <c r="J91" s="66"/>
      <c r="K91" s="66"/>
      <c r="L91" s="66"/>
      <c r="M91" s="66"/>
      <c r="N91" s="66"/>
      <c r="O91" s="66"/>
      <c r="P91" s="66"/>
      <c r="Q91" s="66"/>
      <c r="R91" s="66"/>
      <c r="S91" s="66"/>
      <c r="T91" s="66"/>
      <c r="U91" s="66"/>
      <c r="V91" s="66"/>
      <c r="W91" s="66"/>
      <c r="X91" s="66"/>
      <c r="Y91" s="67"/>
      <c r="Z91" s="40">
        <v>10</v>
      </c>
      <c r="AA91" s="75" t="s">
        <v>135</v>
      </c>
      <c r="AB91" s="42">
        <v>130</v>
      </c>
      <c r="AC91" s="42">
        <f t="shared" si="8"/>
        <v>1300</v>
      </c>
      <c r="AD91" s="42">
        <v>50</v>
      </c>
      <c r="AE91" s="42">
        <f t="shared" si="10"/>
        <v>500</v>
      </c>
      <c r="AF91" s="42">
        <f t="shared" si="9"/>
        <v>1800</v>
      </c>
      <c r="AG91" s="43"/>
    </row>
    <row r="92" spans="1:33" ht="27.75" customHeight="1">
      <c r="A92" s="63"/>
      <c r="B92" s="64"/>
      <c r="C92" s="65"/>
      <c r="D92" s="65" t="s">
        <v>61</v>
      </c>
      <c r="E92" s="65" t="s">
        <v>161</v>
      </c>
      <c r="F92" s="66">
        <v>2</v>
      </c>
      <c r="G92" s="67"/>
      <c r="H92" s="66"/>
      <c r="I92" s="66"/>
      <c r="J92" s="66"/>
      <c r="K92" s="66"/>
      <c r="L92" s="66"/>
      <c r="M92" s="66"/>
      <c r="N92" s="66"/>
      <c r="O92" s="66"/>
      <c r="P92" s="66"/>
      <c r="Q92" s="66"/>
      <c r="R92" s="66"/>
      <c r="S92" s="66"/>
      <c r="T92" s="66"/>
      <c r="U92" s="66"/>
      <c r="V92" s="66"/>
      <c r="W92" s="66"/>
      <c r="X92" s="66"/>
      <c r="Y92" s="67"/>
      <c r="Z92" s="40"/>
      <c r="AA92" s="75" t="s">
        <v>135</v>
      </c>
      <c r="AB92" s="42"/>
      <c r="AC92" s="42"/>
      <c r="AD92" s="42"/>
      <c r="AE92" s="42"/>
      <c r="AF92" s="88">
        <f>SUM(AF8:AF91)</f>
        <v>579985.5</v>
      </c>
      <c r="AG92" s="89">
        <f>AF92*1.2744</f>
        <v>739133.52119999996</v>
      </c>
    </row>
    <row r="93" spans="1:33" ht="20.100000000000001" customHeight="1">
      <c r="A93" s="63"/>
      <c r="B93" s="64"/>
      <c r="C93" s="65"/>
      <c r="D93" s="65" t="s">
        <v>61</v>
      </c>
      <c r="E93" s="65" t="s">
        <v>161</v>
      </c>
      <c r="F93" s="66">
        <v>3</v>
      </c>
      <c r="G93" s="67"/>
      <c r="H93" s="66"/>
      <c r="I93" s="66"/>
      <c r="J93" s="66"/>
      <c r="K93" s="66"/>
      <c r="L93" s="66"/>
      <c r="M93" s="66"/>
      <c r="N93" s="66"/>
      <c r="O93" s="66"/>
      <c r="P93" s="66"/>
      <c r="Q93" s="66"/>
      <c r="R93" s="66"/>
      <c r="S93" s="66"/>
      <c r="T93" s="66"/>
      <c r="U93" s="66"/>
      <c r="V93" s="66"/>
      <c r="W93" s="66"/>
      <c r="X93" s="66"/>
      <c r="Y93" s="67"/>
      <c r="Z93" s="40"/>
      <c r="AA93" s="75" t="s">
        <v>135</v>
      </c>
      <c r="AB93" s="42"/>
      <c r="AC93" s="42"/>
      <c r="AD93" s="42"/>
      <c r="AE93" s="42"/>
      <c r="AF93" s="42">
        <f t="shared" si="9"/>
        <v>0</v>
      </c>
      <c r="AG93" s="43"/>
    </row>
    <row r="94" spans="1:33" ht="20.100000000000001" customHeight="1">
      <c r="A94" s="63"/>
      <c r="B94" s="64"/>
      <c r="C94" s="65"/>
      <c r="D94" s="65" t="s">
        <v>61</v>
      </c>
      <c r="E94" s="65" t="s">
        <v>161</v>
      </c>
      <c r="F94" s="66">
        <v>4</v>
      </c>
      <c r="G94" s="67"/>
      <c r="H94" s="66"/>
      <c r="I94" s="66"/>
      <c r="J94" s="66"/>
      <c r="K94" s="66"/>
      <c r="L94" s="66"/>
      <c r="M94" s="66"/>
      <c r="N94" s="66"/>
      <c r="O94" s="66"/>
      <c r="P94" s="66"/>
      <c r="Q94" s="66"/>
      <c r="R94" s="66"/>
      <c r="S94" s="66"/>
      <c r="T94" s="66"/>
      <c r="U94" s="66"/>
      <c r="V94" s="66"/>
      <c r="W94" s="66"/>
      <c r="X94" s="66"/>
      <c r="Y94" s="67"/>
      <c r="Z94" s="40"/>
      <c r="AA94" s="75" t="s">
        <v>135</v>
      </c>
      <c r="AB94" s="42"/>
      <c r="AC94" s="42"/>
      <c r="AD94" s="42"/>
      <c r="AE94" s="42"/>
      <c r="AF94" s="42">
        <f t="shared" si="9"/>
        <v>0</v>
      </c>
      <c r="AG94" s="43"/>
    </row>
    <row r="95" spans="1:33" ht="20.100000000000001" customHeight="1">
      <c r="A95" s="63"/>
      <c r="B95" s="64"/>
      <c r="C95" s="65"/>
      <c r="D95" s="65" t="s">
        <v>61</v>
      </c>
      <c r="E95" s="65" t="s">
        <v>161</v>
      </c>
      <c r="F95" s="66">
        <v>5</v>
      </c>
      <c r="G95" s="67"/>
      <c r="H95" s="66"/>
      <c r="I95" s="66"/>
      <c r="J95" s="66"/>
      <c r="K95" s="66"/>
      <c r="L95" s="66"/>
      <c r="M95" s="66"/>
      <c r="N95" s="66"/>
      <c r="O95" s="66"/>
      <c r="P95" s="66"/>
      <c r="Q95" s="66"/>
      <c r="R95" s="66"/>
      <c r="S95" s="66"/>
      <c r="T95" s="66"/>
      <c r="U95" s="66"/>
      <c r="V95" s="66"/>
      <c r="W95" s="66"/>
      <c r="X95" s="66"/>
      <c r="Y95" s="67"/>
      <c r="Z95" s="40"/>
      <c r="AA95" s="75" t="s">
        <v>135</v>
      </c>
      <c r="AB95" s="42"/>
      <c r="AC95" s="42"/>
      <c r="AD95" s="42"/>
      <c r="AE95" s="42"/>
      <c r="AF95" s="42">
        <f t="shared" si="9"/>
        <v>0</v>
      </c>
      <c r="AG95" s="43"/>
    </row>
    <row r="96" spans="1:33" ht="20.100000000000001" customHeight="1">
      <c r="A96" s="63"/>
      <c r="B96" s="64"/>
      <c r="C96" s="65"/>
      <c r="D96" s="65" t="s">
        <v>61</v>
      </c>
      <c r="E96" s="65" t="s">
        <v>161</v>
      </c>
      <c r="F96" s="66">
        <v>6</v>
      </c>
      <c r="G96" s="67"/>
      <c r="H96" s="66"/>
      <c r="I96" s="66"/>
      <c r="J96" s="66"/>
      <c r="K96" s="66"/>
      <c r="L96" s="66"/>
      <c r="M96" s="66"/>
      <c r="N96" s="66"/>
      <c r="O96" s="66"/>
      <c r="P96" s="66"/>
      <c r="Q96" s="66"/>
      <c r="R96" s="66"/>
      <c r="S96" s="66"/>
      <c r="T96" s="66"/>
      <c r="U96" s="66"/>
      <c r="V96" s="66"/>
      <c r="W96" s="66"/>
      <c r="X96" s="66"/>
      <c r="Y96" s="67"/>
      <c r="Z96" s="40"/>
      <c r="AA96" s="75" t="s">
        <v>135</v>
      </c>
      <c r="AB96" s="42"/>
      <c r="AC96" s="42"/>
      <c r="AD96" s="42"/>
      <c r="AE96" s="42"/>
      <c r="AF96" s="42">
        <f t="shared" si="9"/>
        <v>0</v>
      </c>
      <c r="AG96" s="43"/>
    </row>
    <row r="97" spans="1:33" ht="20.100000000000001" customHeight="1">
      <c r="A97" s="63"/>
      <c r="B97" s="64"/>
      <c r="C97" s="65"/>
      <c r="D97" s="65" t="s">
        <v>61</v>
      </c>
      <c r="E97" s="65" t="s">
        <v>161</v>
      </c>
      <c r="F97" s="66">
        <v>7</v>
      </c>
      <c r="G97" s="67"/>
      <c r="H97" s="66"/>
      <c r="I97" s="66"/>
      <c r="J97" s="66"/>
      <c r="K97" s="66"/>
      <c r="L97" s="66"/>
      <c r="M97" s="66"/>
      <c r="N97" s="66"/>
      <c r="O97" s="66"/>
      <c r="P97" s="66"/>
      <c r="Q97" s="66"/>
      <c r="R97" s="66"/>
      <c r="S97" s="66"/>
      <c r="T97" s="66"/>
      <c r="U97" s="66"/>
      <c r="V97" s="66"/>
      <c r="W97" s="66"/>
      <c r="X97" s="66"/>
      <c r="Y97" s="67"/>
      <c r="Z97" s="40"/>
      <c r="AA97" s="75" t="s">
        <v>135</v>
      </c>
      <c r="AB97" s="42"/>
      <c r="AC97" s="42"/>
      <c r="AD97" s="42"/>
      <c r="AE97" s="42"/>
      <c r="AF97" s="42">
        <f t="shared" si="9"/>
        <v>0</v>
      </c>
      <c r="AG97" s="43"/>
    </row>
    <row r="98" spans="1:33" ht="21" customHeight="1">
      <c r="A98" s="63"/>
      <c r="B98" s="64"/>
      <c r="C98" s="70"/>
      <c r="D98" s="65"/>
      <c r="E98" s="67"/>
      <c r="F98" s="66"/>
      <c r="G98" s="67"/>
      <c r="H98" s="66"/>
      <c r="I98" s="66"/>
      <c r="J98" s="66"/>
      <c r="K98" s="66"/>
      <c r="L98" s="66"/>
      <c r="M98" s="66"/>
      <c r="N98" s="66"/>
      <c r="O98" s="66"/>
      <c r="P98" s="66"/>
      <c r="Q98" s="66"/>
      <c r="R98" s="66"/>
      <c r="S98" s="66"/>
      <c r="T98" s="66"/>
      <c r="U98" s="66"/>
      <c r="V98" s="66"/>
      <c r="W98" s="66"/>
      <c r="X98" s="66"/>
      <c r="Y98" s="71" t="s">
        <v>162</v>
      </c>
      <c r="Z98" s="40"/>
      <c r="AA98" s="75" t="s">
        <v>135</v>
      </c>
      <c r="AB98" s="42"/>
      <c r="AC98" s="42"/>
      <c r="AD98" s="42"/>
      <c r="AE98" s="42"/>
      <c r="AF98" s="42">
        <f t="shared" si="9"/>
        <v>0</v>
      </c>
      <c r="AG98" s="43"/>
    </row>
    <row r="99" spans="1:33" ht="23.1" customHeight="1">
      <c r="A99" s="63"/>
      <c r="B99" s="72" t="s">
        <v>112</v>
      </c>
      <c r="C99" s="60"/>
      <c r="D99" s="60" t="s">
        <v>121</v>
      </c>
      <c r="E99" s="67"/>
      <c r="F99" s="66"/>
      <c r="G99" s="67"/>
      <c r="H99" s="66"/>
      <c r="I99" s="66"/>
      <c r="J99" s="66"/>
      <c r="K99" s="66"/>
      <c r="L99" s="66"/>
      <c r="M99" s="66"/>
      <c r="N99" s="66"/>
      <c r="O99" s="66"/>
      <c r="P99" s="66"/>
      <c r="Q99" s="66"/>
      <c r="R99" s="66"/>
      <c r="S99" s="66"/>
      <c r="T99" s="66"/>
      <c r="U99" s="66"/>
      <c r="V99" s="66"/>
      <c r="W99" s="66"/>
      <c r="X99" s="66"/>
      <c r="Y99" s="67"/>
      <c r="Z99" s="40"/>
      <c r="AA99" s="75" t="s">
        <v>135</v>
      </c>
      <c r="AB99" s="42"/>
      <c r="AC99" s="42"/>
      <c r="AD99" s="42"/>
      <c r="AE99" s="42"/>
      <c r="AF99" s="42">
        <f t="shared" si="9"/>
        <v>0</v>
      </c>
      <c r="AG99" s="43"/>
    </row>
    <row r="100" spans="1:33" ht="20.45" customHeight="1">
      <c r="A100" s="63"/>
      <c r="B100" s="64"/>
      <c r="C100" s="70"/>
      <c r="D100" s="65" t="s">
        <v>61</v>
      </c>
      <c r="E100" s="70" t="s">
        <v>165</v>
      </c>
      <c r="F100" s="66"/>
      <c r="G100" s="67"/>
      <c r="H100" s="66"/>
      <c r="I100" s="66"/>
      <c r="J100" s="66"/>
      <c r="K100" s="66"/>
      <c r="L100" s="66"/>
      <c r="M100" s="66"/>
      <c r="N100" s="66"/>
      <c r="O100" s="66"/>
      <c r="P100" s="66"/>
      <c r="Q100" s="66"/>
      <c r="R100" s="66"/>
      <c r="S100" s="66"/>
      <c r="T100" s="66"/>
      <c r="U100" s="66"/>
      <c r="V100" s="66"/>
      <c r="W100" s="66"/>
      <c r="X100" s="66"/>
      <c r="Y100" s="67"/>
      <c r="Z100" s="40"/>
      <c r="AA100" s="75" t="s">
        <v>135</v>
      </c>
      <c r="AB100" s="42"/>
      <c r="AC100" s="42"/>
      <c r="AD100" s="42"/>
      <c r="AE100" s="42"/>
      <c r="AF100" s="42">
        <f t="shared" si="9"/>
        <v>0</v>
      </c>
      <c r="AG100" s="43"/>
    </row>
    <row r="101" spans="1:33" ht="20.45" customHeight="1">
      <c r="A101" s="63"/>
      <c r="B101" s="64"/>
      <c r="C101" s="65"/>
      <c r="D101" s="65" t="s">
        <v>61</v>
      </c>
      <c r="E101" s="70" t="s">
        <v>166</v>
      </c>
      <c r="F101" s="66"/>
      <c r="G101" s="67"/>
      <c r="H101" s="66"/>
      <c r="I101" s="66"/>
      <c r="J101" s="66"/>
      <c r="K101" s="66"/>
      <c r="L101" s="66"/>
      <c r="M101" s="66"/>
      <c r="N101" s="66"/>
      <c r="O101" s="66"/>
      <c r="P101" s="66"/>
      <c r="Q101" s="66"/>
      <c r="R101" s="66"/>
      <c r="S101" s="66"/>
      <c r="T101" s="66"/>
      <c r="U101" s="66"/>
      <c r="V101" s="66"/>
      <c r="W101" s="66"/>
      <c r="X101" s="66"/>
      <c r="Y101" s="67"/>
      <c r="Z101" s="40"/>
      <c r="AA101" s="75" t="s">
        <v>135</v>
      </c>
      <c r="AB101" s="42"/>
      <c r="AC101" s="42"/>
      <c r="AD101" s="42"/>
      <c r="AE101" s="42"/>
      <c r="AF101" s="42">
        <f t="shared" si="9"/>
        <v>0</v>
      </c>
      <c r="AG101" s="43"/>
    </row>
    <row r="102" spans="1:33" ht="20.45" customHeight="1">
      <c r="A102" s="63"/>
      <c r="B102" s="64"/>
      <c r="C102" s="65"/>
      <c r="D102" s="65" t="s">
        <v>61</v>
      </c>
      <c r="E102" s="70" t="s">
        <v>167</v>
      </c>
      <c r="F102" s="66"/>
      <c r="G102" s="67"/>
      <c r="H102" s="66"/>
      <c r="I102" s="66"/>
      <c r="J102" s="66"/>
      <c r="K102" s="66"/>
      <c r="L102" s="66"/>
      <c r="M102" s="66"/>
      <c r="N102" s="66"/>
      <c r="O102" s="66"/>
      <c r="P102" s="66"/>
      <c r="Q102" s="66"/>
      <c r="R102" s="66"/>
      <c r="S102" s="66"/>
      <c r="T102" s="66"/>
      <c r="U102" s="66"/>
      <c r="V102" s="66"/>
      <c r="W102" s="66"/>
      <c r="X102" s="66"/>
      <c r="Y102" s="67"/>
      <c r="Z102" s="40"/>
      <c r="AA102" s="75" t="s">
        <v>135</v>
      </c>
      <c r="AB102" s="42"/>
      <c r="AC102" s="42"/>
      <c r="AD102" s="42"/>
      <c r="AE102" s="42"/>
      <c r="AF102" s="42">
        <f t="shared" si="9"/>
        <v>0</v>
      </c>
      <c r="AG102" s="43"/>
    </row>
    <row r="103" spans="1:33" ht="20.45" customHeight="1">
      <c r="A103" s="63"/>
      <c r="B103" s="64"/>
      <c r="C103" s="65"/>
      <c r="D103" s="65" t="s">
        <v>61</v>
      </c>
      <c r="E103" s="70" t="s">
        <v>168</v>
      </c>
      <c r="F103" s="66"/>
      <c r="G103" s="67"/>
      <c r="H103" s="66"/>
      <c r="I103" s="66"/>
      <c r="J103" s="66"/>
      <c r="K103" s="66"/>
      <c r="L103" s="66"/>
      <c r="M103" s="66"/>
      <c r="N103" s="66"/>
      <c r="O103" s="66"/>
      <c r="P103" s="66"/>
      <c r="Q103" s="66"/>
      <c r="R103" s="66"/>
      <c r="S103" s="66"/>
      <c r="T103" s="66"/>
      <c r="U103" s="66"/>
      <c r="V103" s="66"/>
      <c r="W103" s="66"/>
      <c r="X103" s="66"/>
      <c r="Y103" s="67"/>
      <c r="Z103" s="40"/>
      <c r="AA103" s="75" t="s">
        <v>135</v>
      </c>
      <c r="AB103" s="42"/>
      <c r="AC103" s="42"/>
      <c r="AD103" s="42"/>
      <c r="AE103" s="42"/>
      <c r="AF103" s="42">
        <f t="shared" si="9"/>
        <v>0</v>
      </c>
      <c r="AG103" s="43"/>
    </row>
    <row r="104" spans="1:33" ht="20.45" customHeight="1">
      <c r="A104" s="63"/>
      <c r="B104" s="64"/>
      <c r="C104" s="65"/>
      <c r="D104" s="65" t="s">
        <v>61</v>
      </c>
      <c r="E104" s="70" t="s">
        <v>169</v>
      </c>
      <c r="F104" s="66"/>
      <c r="G104" s="67"/>
      <c r="H104" s="66"/>
      <c r="I104" s="66"/>
      <c r="J104" s="66"/>
      <c r="K104" s="66"/>
      <c r="L104" s="66"/>
      <c r="M104" s="66"/>
      <c r="N104" s="66"/>
      <c r="O104" s="66"/>
      <c r="P104" s="66"/>
      <c r="Q104" s="66"/>
      <c r="R104" s="66"/>
      <c r="S104" s="66"/>
      <c r="T104" s="66"/>
      <c r="U104" s="66"/>
      <c r="V104" s="66"/>
      <c r="W104" s="66"/>
      <c r="X104" s="66"/>
      <c r="Y104" s="67"/>
      <c r="Z104" s="40"/>
      <c r="AA104" s="75" t="s">
        <v>135</v>
      </c>
      <c r="AB104" s="42"/>
      <c r="AC104" s="42"/>
      <c r="AD104" s="42"/>
      <c r="AE104" s="42"/>
      <c r="AF104" s="42">
        <f t="shared" si="9"/>
        <v>0</v>
      </c>
      <c r="AG104" s="43"/>
    </row>
    <row r="105" spans="1:33" ht="20.45" customHeight="1">
      <c r="A105" s="63"/>
      <c r="B105" s="64"/>
      <c r="C105" s="65"/>
      <c r="D105" s="65" t="s">
        <v>61</v>
      </c>
      <c r="E105" s="70" t="s">
        <v>170</v>
      </c>
      <c r="F105" s="66"/>
      <c r="G105" s="67"/>
      <c r="H105" s="66"/>
      <c r="I105" s="66"/>
      <c r="J105" s="66"/>
      <c r="K105" s="66"/>
      <c r="L105" s="66"/>
      <c r="M105" s="66"/>
      <c r="N105" s="66"/>
      <c r="O105" s="66"/>
      <c r="P105" s="66"/>
      <c r="Q105" s="66"/>
      <c r="R105" s="66"/>
      <c r="S105" s="66"/>
      <c r="T105" s="66"/>
      <c r="U105" s="66"/>
      <c r="V105" s="66"/>
      <c r="W105" s="66"/>
      <c r="X105" s="66"/>
      <c r="Y105" s="67"/>
      <c r="Z105" s="40"/>
      <c r="AA105" s="75" t="s">
        <v>135</v>
      </c>
      <c r="AB105" s="42"/>
      <c r="AC105" s="42"/>
      <c r="AD105" s="42"/>
      <c r="AE105" s="42"/>
      <c r="AF105" s="42">
        <f t="shared" si="9"/>
        <v>0</v>
      </c>
      <c r="AG105" s="43"/>
    </row>
    <row r="106" spans="1:33" ht="20.45" customHeight="1">
      <c r="A106" s="63"/>
      <c r="B106" s="64"/>
      <c r="C106" s="65"/>
      <c r="D106" s="65" t="s">
        <v>61</v>
      </c>
      <c r="E106" s="70" t="s">
        <v>171</v>
      </c>
      <c r="F106" s="66"/>
      <c r="G106" s="67"/>
      <c r="H106" s="66"/>
      <c r="I106" s="66"/>
      <c r="J106" s="66"/>
      <c r="K106" s="66"/>
      <c r="L106" s="66"/>
      <c r="M106" s="66"/>
      <c r="N106" s="66"/>
      <c r="O106" s="66"/>
      <c r="P106" s="66"/>
      <c r="Q106" s="66"/>
      <c r="R106" s="66"/>
      <c r="S106" s="66"/>
      <c r="T106" s="66"/>
      <c r="U106" s="66"/>
      <c r="V106" s="66"/>
      <c r="W106" s="66"/>
      <c r="X106" s="66"/>
      <c r="Y106" s="67"/>
      <c r="Z106" s="40"/>
      <c r="AA106" s="75" t="s">
        <v>135</v>
      </c>
      <c r="AB106" s="42"/>
      <c r="AC106" s="42"/>
      <c r="AD106" s="42"/>
      <c r="AE106" s="42"/>
      <c r="AF106" s="42">
        <f t="shared" si="9"/>
        <v>0</v>
      </c>
      <c r="AG106" s="43"/>
    </row>
    <row r="107" spans="1:33" ht="20.45" customHeight="1">
      <c r="A107" s="63"/>
      <c r="B107" s="64"/>
      <c r="C107" s="65"/>
      <c r="D107" s="65" t="s">
        <v>61</v>
      </c>
      <c r="E107" s="65" t="s">
        <v>172</v>
      </c>
      <c r="F107" s="66"/>
      <c r="G107" s="67"/>
      <c r="H107" s="66"/>
      <c r="I107" s="66"/>
      <c r="J107" s="66"/>
      <c r="K107" s="66"/>
      <c r="L107" s="66"/>
      <c r="M107" s="66"/>
      <c r="N107" s="66"/>
      <c r="O107" s="66"/>
      <c r="P107" s="66"/>
      <c r="Q107" s="66"/>
      <c r="R107" s="66"/>
      <c r="S107" s="66"/>
      <c r="T107" s="66"/>
      <c r="U107" s="66"/>
      <c r="V107" s="66"/>
      <c r="W107" s="66"/>
      <c r="X107" s="66"/>
      <c r="Y107" s="67"/>
      <c r="Z107" s="40"/>
      <c r="AA107" s="75" t="s">
        <v>135</v>
      </c>
      <c r="AB107" s="42"/>
      <c r="AC107" s="42"/>
      <c r="AD107" s="42"/>
      <c r="AE107" s="42"/>
      <c r="AF107" s="42">
        <f t="shared" si="9"/>
        <v>0</v>
      </c>
      <c r="AG107" s="43"/>
    </row>
    <row r="108" spans="1:33" ht="20.45" customHeight="1">
      <c r="A108" s="63"/>
      <c r="B108" s="64"/>
      <c r="C108" s="65"/>
      <c r="D108" s="65" t="s">
        <v>61</v>
      </c>
      <c r="E108" s="65" t="s">
        <v>173</v>
      </c>
      <c r="F108" s="66"/>
      <c r="G108" s="67"/>
      <c r="H108" s="66"/>
      <c r="I108" s="66"/>
      <c r="J108" s="66"/>
      <c r="K108" s="66"/>
      <c r="L108" s="66"/>
      <c r="M108" s="66"/>
      <c r="N108" s="66"/>
      <c r="O108" s="66"/>
      <c r="P108" s="66"/>
      <c r="Q108" s="66"/>
      <c r="R108" s="66"/>
      <c r="S108" s="66"/>
      <c r="T108" s="66"/>
      <c r="U108" s="66"/>
      <c r="V108" s="66"/>
      <c r="W108" s="66"/>
      <c r="X108" s="66"/>
      <c r="Y108" s="67"/>
      <c r="Z108" s="40"/>
      <c r="AA108" s="75" t="s">
        <v>135</v>
      </c>
      <c r="AB108" s="42"/>
      <c r="AC108" s="42"/>
      <c r="AD108" s="42"/>
      <c r="AE108" s="42"/>
      <c r="AF108" s="42">
        <f t="shared" si="9"/>
        <v>0</v>
      </c>
      <c r="AG108" s="43"/>
    </row>
    <row r="109" spans="1:33" ht="21" customHeight="1">
      <c r="A109" s="63"/>
      <c r="B109" s="64"/>
      <c r="C109" s="70"/>
      <c r="D109" s="65"/>
      <c r="E109" s="67"/>
      <c r="F109" s="66"/>
      <c r="G109" s="67"/>
      <c r="H109" s="66"/>
      <c r="I109" s="66"/>
      <c r="J109" s="66"/>
      <c r="K109" s="66"/>
      <c r="L109" s="66"/>
      <c r="M109" s="66"/>
      <c r="N109" s="66"/>
      <c r="O109" s="66"/>
      <c r="P109" s="66"/>
      <c r="Q109" s="66"/>
      <c r="R109" s="66"/>
      <c r="S109" s="66"/>
      <c r="T109" s="66"/>
      <c r="U109" s="66"/>
      <c r="V109" s="66"/>
      <c r="W109" s="66"/>
      <c r="X109" s="66"/>
      <c r="Y109" s="71" t="s">
        <v>164</v>
      </c>
      <c r="Z109" s="40"/>
      <c r="AA109" s="75" t="s">
        <v>135</v>
      </c>
      <c r="AB109" s="42"/>
      <c r="AC109" s="42"/>
      <c r="AD109" s="42"/>
      <c r="AE109" s="42"/>
      <c r="AF109" s="42">
        <f t="shared" si="9"/>
        <v>0</v>
      </c>
      <c r="AG109" s="43"/>
    </row>
    <row r="110" spans="1:33" ht="23.1" customHeight="1">
      <c r="A110" s="63"/>
      <c r="B110" s="72" t="s">
        <v>113</v>
      </c>
      <c r="C110" s="60"/>
      <c r="D110" s="60" t="s">
        <v>122</v>
      </c>
      <c r="E110" s="67"/>
      <c r="F110" s="66"/>
      <c r="G110" s="67"/>
      <c r="H110" s="66"/>
      <c r="I110" s="66"/>
      <c r="J110" s="66"/>
      <c r="K110" s="66"/>
      <c r="L110" s="66"/>
      <c r="M110" s="66"/>
      <c r="N110" s="66"/>
      <c r="O110" s="66"/>
      <c r="P110" s="66"/>
      <c r="Q110" s="66"/>
      <c r="R110" s="66"/>
      <c r="S110" s="66"/>
      <c r="T110" s="66"/>
      <c r="U110" s="66"/>
      <c r="V110" s="66"/>
      <c r="W110" s="66"/>
      <c r="X110" s="66"/>
      <c r="Y110" s="67"/>
      <c r="Z110" s="40"/>
      <c r="AA110" s="75" t="s">
        <v>135</v>
      </c>
      <c r="AB110" s="42"/>
      <c r="AC110" s="42"/>
      <c r="AD110" s="42"/>
      <c r="AE110" s="42"/>
      <c r="AF110" s="42">
        <f t="shared" si="9"/>
        <v>0</v>
      </c>
      <c r="AG110" s="43"/>
    </row>
    <row r="111" spans="1:33" ht="23.1" customHeight="1">
      <c r="A111" s="63"/>
      <c r="B111" s="64"/>
      <c r="C111" s="65"/>
      <c r="D111" s="65" t="s">
        <v>61</v>
      </c>
      <c r="E111" s="65" t="s">
        <v>176</v>
      </c>
      <c r="F111" s="66"/>
      <c r="G111" s="67"/>
      <c r="H111" s="66"/>
      <c r="I111" s="66"/>
      <c r="J111" s="66"/>
      <c r="K111" s="66"/>
      <c r="L111" s="66"/>
      <c r="M111" s="66"/>
      <c r="N111" s="66"/>
      <c r="O111" s="66"/>
      <c r="P111" s="66"/>
      <c r="Q111" s="66"/>
      <c r="R111" s="66"/>
      <c r="S111" s="66"/>
      <c r="T111" s="66"/>
      <c r="U111" s="66"/>
      <c r="V111" s="66"/>
      <c r="W111" s="66"/>
      <c r="X111" s="66"/>
      <c r="Y111" s="67"/>
      <c r="Z111" s="40"/>
      <c r="AA111" s="75" t="s">
        <v>135</v>
      </c>
      <c r="AB111" s="42"/>
      <c r="AC111" s="42"/>
      <c r="AD111" s="42"/>
      <c r="AE111" s="42"/>
      <c r="AF111" s="42">
        <f t="shared" si="9"/>
        <v>0</v>
      </c>
      <c r="AG111" s="43"/>
    </row>
    <row r="112" spans="1:33" ht="23.1" customHeight="1">
      <c r="A112" s="63"/>
      <c r="B112" s="64"/>
      <c r="C112" s="65"/>
      <c r="D112" s="65" t="s">
        <v>61</v>
      </c>
      <c r="E112" s="65" t="s">
        <v>177</v>
      </c>
      <c r="F112" s="66"/>
      <c r="G112" s="67"/>
      <c r="H112" s="66"/>
      <c r="I112" s="66"/>
      <c r="J112" s="66"/>
      <c r="K112" s="66"/>
      <c r="L112" s="66"/>
      <c r="M112" s="66"/>
      <c r="N112" s="66"/>
      <c r="O112" s="66"/>
      <c r="P112" s="66"/>
      <c r="Q112" s="66"/>
      <c r="R112" s="66"/>
      <c r="S112" s="66"/>
      <c r="T112" s="66"/>
      <c r="U112" s="66"/>
      <c r="V112" s="66"/>
      <c r="W112" s="66"/>
      <c r="X112" s="66"/>
      <c r="Y112" s="67"/>
      <c r="Z112" s="40"/>
      <c r="AA112" s="75" t="s">
        <v>135</v>
      </c>
      <c r="AB112" s="42"/>
      <c r="AC112" s="42"/>
      <c r="AD112" s="42"/>
      <c r="AE112" s="42"/>
      <c r="AF112" s="42">
        <f t="shared" si="9"/>
        <v>0</v>
      </c>
      <c r="AG112" s="43"/>
    </row>
    <row r="113" spans="1:33" ht="23.1" customHeight="1">
      <c r="A113" s="63"/>
      <c r="B113" s="64"/>
      <c r="C113" s="65"/>
      <c r="D113" s="65" t="s">
        <v>61</v>
      </c>
      <c r="E113" s="66" t="s">
        <v>179</v>
      </c>
      <c r="F113" s="66"/>
      <c r="G113" s="67"/>
      <c r="H113" s="66"/>
      <c r="I113" s="66"/>
      <c r="J113" s="66"/>
      <c r="K113" s="66"/>
      <c r="L113" s="66"/>
      <c r="M113" s="66"/>
      <c r="N113" s="66"/>
      <c r="O113" s="66"/>
      <c r="P113" s="66"/>
      <c r="Q113" s="66"/>
      <c r="R113" s="66"/>
      <c r="S113" s="66"/>
      <c r="T113" s="66"/>
      <c r="U113" s="66"/>
      <c r="V113" s="66"/>
      <c r="W113" s="66"/>
      <c r="X113" s="66"/>
      <c r="Y113" s="67"/>
      <c r="Z113" s="40"/>
      <c r="AA113" s="75" t="s">
        <v>135</v>
      </c>
      <c r="AB113" s="42"/>
      <c r="AC113" s="42"/>
      <c r="AD113" s="42"/>
      <c r="AE113" s="42"/>
      <c r="AF113" s="42">
        <f t="shared" si="9"/>
        <v>0</v>
      </c>
      <c r="AG113" s="43"/>
    </row>
    <row r="114" spans="1:33" ht="23.1" customHeight="1">
      <c r="A114" s="63"/>
      <c r="B114" s="64"/>
      <c r="C114" s="65"/>
      <c r="D114" s="65"/>
      <c r="E114" s="65" t="s">
        <v>180</v>
      </c>
      <c r="F114" s="66"/>
      <c r="G114" s="67"/>
      <c r="H114" s="66"/>
      <c r="I114" s="66"/>
      <c r="J114" s="66"/>
      <c r="K114" s="66"/>
      <c r="L114" s="66"/>
      <c r="M114" s="66"/>
      <c r="N114" s="66"/>
      <c r="O114" s="66"/>
      <c r="P114" s="66"/>
      <c r="Q114" s="66"/>
      <c r="R114" s="66"/>
      <c r="S114" s="66"/>
      <c r="T114" s="66"/>
      <c r="U114" s="66"/>
      <c r="V114" s="66"/>
      <c r="W114" s="66"/>
      <c r="X114" s="66"/>
      <c r="Y114" s="67"/>
      <c r="Z114" s="40"/>
      <c r="AA114" s="75" t="s">
        <v>135</v>
      </c>
      <c r="AB114" s="42"/>
      <c r="AC114" s="42"/>
      <c r="AD114" s="42"/>
      <c r="AE114" s="42"/>
      <c r="AF114" s="42">
        <f t="shared" si="9"/>
        <v>0</v>
      </c>
      <c r="AG114" s="43"/>
    </row>
    <row r="115" spans="1:33" ht="23.1" customHeight="1">
      <c r="A115" s="63"/>
      <c r="B115" s="64"/>
      <c r="C115" s="65"/>
      <c r="D115" s="65" t="s">
        <v>61</v>
      </c>
      <c r="E115" s="65" t="s">
        <v>181</v>
      </c>
      <c r="F115" s="66"/>
      <c r="G115" s="67"/>
      <c r="H115" s="66"/>
      <c r="I115" s="66"/>
      <c r="J115" s="66"/>
      <c r="K115" s="66"/>
      <c r="L115" s="66"/>
      <c r="M115" s="66"/>
      <c r="N115" s="66"/>
      <c r="O115" s="66"/>
      <c r="P115" s="66"/>
      <c r="Q115" s="66"/>
      <c r="R115" s="66"/>
      <c r="S115" s="66"/>
      <c r="T115" s="66"/>
      <c r="U115" s="66"/>
      <c r="V115" s="66"/>
      <c r="W115" s="66"/>
      <c r="X115" s="66"/>
      <c r="Y115" s="67"/>
      <c r="Z115" s="40"/>
      <c r="AA115" s="75" t="s">
        <v>135</v>
      </c>
      <c r="AB115" s="42"/>
      <c r="AC115" s="42"/>
      <c r="AD115" s="42"/>
      <c r="AE115" s="42"/>
      <c r="AF115" s="42">
        <f t="shared" si="9"/>
        <v>0</v>
      </c>
      <c r="AG115" s="43"/>
    </row>
    <row r="116" spans="1:33" ht="23.1" customHeight="1">
      <c r="A116" s="63"/>
      <c r="B116" s="64"/>
      <c r="C116" s="65"/>
      <c r="D116" s="65" t="s">
        <v>61</v>
      </c>
      <c r="E116" s="65" t="s">
        <v>182</v>
      </c>
      <c r="F116" s="66"/>
      <c r="G116" s="67"/>
      <c r="H116" s="66"/>
      <c r="I116" s="66"/>
      <c r="J116" s="66"/>
      <c r="K116" s="66"/>
      <c r="L116" s="66"/>
      <c r="M116" s="66"/>
      <c r="N116" s="66"/>
      <c r="O116" s="66"/>
      <c r="P116" s="66"/>
      <c r="Q116" s="66"/>
      <c r="R116" s="66"/>
      <c r="S116" s="66"/>
      <c r="T116" s="66"/>
      <c r="U116" s="66"/>
      <c r="V116" s="66"/>
      <c r="W116" s="66"/>
      <c r="X116" s="66"/>
      <c r="Y116" s="67"/>
      <c r="Z116" s="40"/>
      <c r="AA116" s="75" t="s">
        <v>135</v>
      </c>
      <c r="AB116" s="42"/>
      <c r="AC116" s="42"/>
      <c r="AD116" s="42"/>
      <c r="AE116" s="42"/>
      <c r="AF116" s="42">
        <f t="shared" si="9"/>
        <v>0</v>
      </c>
      <c r="AG116" s="43"/>
    </row>
    <row r="117" spans="1:33" ht="23.1" customHeight="1">
      <c r="A117" s="63"/>
      <c r="B117" s="64"/>
      <c r="C117" s="70"/>
      <c r="D117" s="65"/>
      <c r="E117" s="67"/>
      <c r="F117" s="66"/>
      <c r="G117" s="67"/>
      <c r="H117" s="66"/>
      <c r="I117" s="66"/>
      <c r="J117" s="66"/>
      <c r="K117" s="66"/>
      <c r="L117" s="66"/>
      <c r="M117" s="66"/>
      <c r="N117" s="66"/>
      <c r="O117" s="66"/>
      <c r="P117" s="66"/>
      <c r="Q117" s="66"/>
      <c r="R117" s="66"/>
      <c r="S117" s="66"/>
      <c r="T117" s="66"/>
      <c r="U117" s="66"/>
      <c r="V117" s="66"/>
      <c r="W117" s="66"/>
      <c r="X117" s="66"/>
      <c r="Y117" s="71" t="s">
        <v>175</v>
      </c>
      <c r="Z117" s="40"/>
      <c r="AA117" s="75" t="s">
        <v>135</v>
      </c>
      <c r="AB117" s="42"/>
      <c r="AC117" s="42"/>
      <c r="AD117" s="42"/>
      <c r="AE117" s="42"/>
      <c r="AF117" s="42">
        <f t="shared" ref="AF117:AF139" si="11">AE117+AC117</f>
        <v>0</v>
      </c>
      <c r="AG117" s="43"/>
    </row>
    <row r="118" spans="1:33" ht="23.1" customHeight="1">
      <c r="A118" s="63"/>
      <c r="B118" s="72" t="s">
        <v>114</v>
      </c>
      <c r="C118" s="60"/>
      <c r="D118" s="60" t="s">
        <v>67</v>
      </c>
      <c r="E118" s="67"/>
      <c r="F118" s="66"/>
      <c r="G118" s="67"/>
      <c r="H118" s="66"/>
      <c r="I118" s="66"/>
      <c r="J118" s="66"/>
      <c r="K118" s="66"/>
      <c r="L118" s="66"/>
      <c r="M118" s="66"/>
      <c r="N118" s="66"/>
      <c r="O118" s="66"/>
      <c r="P118" s="66"/>
      <c r="Q118" s="66"/>
      <c r="R118" s="66"/>
      <c r="S118" s="66"/>
      <c r="T118" s="66"/>
      <c r="U118" s="66"/>
      <c r="V118" s="66"/>
      <c r="W118" s="66"/>
      <c r="X118" s="66"/>
      <c r="Y118" s="67"/>
      <c r="Z118" s="40"/>
      <c r="AA118" s="75" t="s">
        <v>135</v>
      </c>
      <c r="AB118" s="42"/>
      <c r="AC118" s="42"/>
      <c r="AD118" s="42"/>
      <c r="AE118" s="42"/>
      <c r="AF118" s="42">
        <f t="shared" si="11"/>
        <v>0</v>
      </c>
      <c r="AG118" s="43"/>
    </row>
    <row r="119" spans="1:33" ht="23.1" customHeight="1">
      <c r="A119" s="63"/>
      <c r="B119" s="64"/>
      <c r="C119" s="65"/>
      <c r="D119" s="65" t="s">
        <v>61</v>
      </c>
      <c r="E119" s="65" t="s">
        <v>184</v>
      </c>
      <c r="F119" s="66"/>
      <c r="G119" s="67"/>
      <c r="H119" s="66"/>
      <c r="I119" s="66"/>
      <c r="J119" s="66"/>
      <c r="K119" s="66"/>
      <c r="L119" s="66"/>
      <c r="M119" s="66"/>
      <c r="N119" s="66"/>
      <c r="O119" s="66"/>
      <c r="P119" s="66"/>
      <c r="Q119" s="66"/>
      <c r="R119" s="66"/>
      <c r="S119" s="66"/>
      <c r="T119" s="66"/>
      <c r="U119" s="66"/>
      <c r="V119" s="66"/>
      <c r="W119" s="66"/>
      <c r="X119" s="66"/>
      <c r="Y119" s="67"/>
      <c r="Z119" s="40"/>
      <c r="AA119" s="75" t="s">
        <v>135</v>
      </c>
      <c r="AB119" s="42"/>
      <c r="AC119" s="42"/>
      <c r="AD119" s="42"/>
      <c r="AE119" s="42"/>
      <c r="AF119" s="42">
        <f t="shared" si="11"/>
        <v>0</v>
      </c>
      <c r="AG119" s="43"/>
    </row>
    <row r="120" spans="1:33" ht="23.1" customHeight="1">
      <c r="A120" s="63"/>
      <c r="B120" s="64"/>
      <c r="C120" s="65"/>
      <c r="D120" s="65" t="s">
        <v>61</v>
      </c>
      <c r="E120" s="65" t="s">
        <v>185</v>
      </c>
      <c r="F120" s="66"/>
      <c r="G120" s="67"/>
      <c r="H120" s="66"/>
      <c r="I120" s="66"/>
      <c r="J120" s="66"/>
      <c r="K120" s="66"/>
      <c r="L120" s="66"/>
      <c r="M120" s="66"/>
      <c r="N120" s="66"/>
      <c r="O120" s="66"/>
      <c r="P120" s="66"/>
      <c r="Q120" s="66"/>
      <c r="R120" s="66"/>
      <c r="S120" s="66"/>
      <c r="T120" s="66"/>
      <c r="U120" s="66"/>
      <c r="V120" s="66"/>
      <c r="W120" s="66"/>
      <c r="X120" s="66"/>
      <c r="Y120" s="67"/>
      <c r="Z120" s="40"/>
      <c r="AA120" s="75" t="s">
        <v>135</v>
      </c>
      <c r="AB120" s="42"/>
      <c r="AC120" s="42"/>
      <c r="AD120" s="42"/>
      <c r="AE120" s="42"/>
      <c r="AF120" s="42">
        <f t="shared" si="11"/>
        <v>0</v>
      </c>
      <c r="AG120" s="43"/>
    </row>
    <row r="121" spans="1:33" ht="23.1" customHeight="1">
      <c r="A121" s="63"/>
      <c r="B121" s="64"/>
      <c r="C121" s="65"/>
      <c r="D121" s="65" t="s">
        <v>61</v>
      </c>
      <c r="E121" s="66" t="s">
        <v>186</v>
      </c>
      <c r="F121" s="66"/>
      <c r="G121" s="67"/>
      <c r="H121" s="66"/>
      <c r="I121" s="66"/>
      <c r="J121" s="66"/>
      <c r="K121" s="66"/>
      <c r="L121" s="66"/>
      <c r="M121" s="66"/>
      <c r="N121" s="66"/>
      <c r="O121" s="66"/>
      <c r="P121" s="66"/>
      <c r="Q121" s="66"/>
      <c r="R121" s="66"/>
      <c r="S121" s="66"/>
      <c r="T121" s="66"/>
      <c r="U121" s="66"/>
      <c r="V121" s="66"/>
      <c r="W121" s="66"/>
      <c r="X121" s="66"/>
      <c r="Y121" s="67"/>
      <c r="Z121" s="40"/>
      <c r="AA121" s="75" t="s">
        <v>135</v>
      </c>
      <c r="AB121" s="42"/>
      <c r="AC121" s="42"/>
      <c r="AD121" s="42"/>
      <c r="AE121" s="42"/>
      <c r="AF121" s="42">
        <f t="shared" si="11"/>
        <v>0</v>
      </c>
      <c r="AG121" s="43"/>
    </row>
    <row r="122" spans="1:33" ht="23.1" customHeight="1">
      <c r="A122" s="63"/>
      <c r="B122" s="64"/>
      <c r="C122" s="65"/>
      <c r="D122" s="65" t="s">
        <v>61</v>
      </c>
      <c r="E122" s="65" t="s">
        <v>187</v>
      </c>
      <c r="F122" s="66"/>
      <c r="G122" s="67"/>
      <c r="H122" s="66"/>
      <c r="I122" s="66"/>
      <c r="J122" s="66"/>
      <c r="K122" s="66"/>
      <c r="L122" s="66"/>
      <c r="M122" s="66"/>
      <c r="N122" s="66"/>
      <c r="O122" s="66"/>
      <c r="P122" s="66"/>
      <c r="Q122" s="66"/>
      <c r="R122" s="66"/>
      <c r="S122" s="66"/>
      <c r="T122" s="66"/>
      <c r="U122" s="66"/>
      <c r="V122" s="66"/>
      <c r="W122" s="66"/>
      <c r="X122" s="66"/>
      <c r="Y122" s="67"/>
      <c r="Z122" s="40"/>
      <c r="AA122" s="75" t="s">
        <v>135</v>
      </c>
      <c r="AB122" s="42"/>
      <c r="AC122" s="42"/>
      <c r="AD122" s="42"/>
      <c r="AE122" s="42"/>
      <c r="AF122" s="42">
        <f t="shared" si="11"/>
        <v>0</v>
      </c>
      <c r="AG122" s="43"/>
    </row>
    <row r="123" spans="1:33" ht="23.1" customHeight="1">
      <c r="A123" s="63"/>
      <c r="B123" s="64"/>
      <c r="C123" s="70"/>
      <c r="D123" s="65"/>
      <c r="E123" s="67"/>
      <c r="F123" s="66"/>
      <c r="G123" s="67"/>
      <c r="H123" s="66"/>
      <c r="I123" s="66"/>
      <c r="J123" s="66"/>
      <c r="K123" s="66"/>
      <c r="L123" s="66"/>
      <c r="M123" s="66"/>
      <c r="N123" s="66"/>
      <c r="O123" s="66"/>
      <c r="P123" s="66"/>
      <c r="Q123" s="66"/>
      <c r="R123" s="66"/>
      <c r="S123" s="66"/>
      <c r="T123" s="66"/>
      <c r="U123" s="66"/>
      <c r="V123" s="66"/>
      <c r="W123" s="66"/>
      <c r="X123" s="66"/>
      <c r="Y123" s="71" t="s">
        <v>183</v>
      </c>
      <c r="Z123" s="40"/>
      <c r="AA123" s="75" t="s">
        <v>135</v>
      </c>
      <c r="AB123" s="42"/>
      <c r="AC123" s="42"/>
      <c r="AD123" s="42"/>
      <c r="AE123" s="42"/>
      <c r="AF123" s="42">
        <f t="shared" si="11"/>
        <v>0</v>
      </c>
      <c r="AG123" s="43"/>
    </row>
    <row r="124" spans="1:33" ht="23.1" customHeight="1">
      <c r="A124" s="63"/>
      <c r="B124" s="72" t="s">
        <v>115</v>
      </c>
      <c r="C124" s="60"/>
      <c r="D124" s="60" t="s">
        <v>123</v>
      </c>
      <c r="E124" s="67"/>
      <c r="F124" s="66"/>
      <c r="G124" s="67"/>
      <c r="H124" s="66"/>
      <c r="I124" s="66"/>
      <c r="J124" s="66"/>
      <c r="K124" s="66"/>
      <c r="L124" s="66"/>
      <c r="M124" s="66"/>
      <c r="N124" s="66"/>
      <c r="O124" s="66"/>
      <c r="P124" s="66"/>
      <c r="Q124" s="66"/>
      <c r="R124" s="66"/>
      <c r="S124" s="66"/>
      <c r="T124" s="66"/>
      <c r="U124" s="66"/>
      <c r="V124" s="66"/>
      <c r="W124" s="66"/>
      <c r="X124" s="66"/>
      <c r="Y124" s="67"/>
      <c r="Z124" s="40"/>
      <c r="AA124" s="75" t="s">
        <v>135</v>
      </c>
      <c r="AB124" s="42"/>
      <c r="AC124" s="42"/>
      <c r="AD124" s="42"/>
      <c r="AE124" s="42"/>
      <c r="AF124" s="42">
        <f t="shared" si="11"/>
        <v>0</v>
      </c>
      <c r="AG124" s="43"/>
    </row>
    <row r="125" spans="1:33" ht="23.1" customHeight="1">
      <c r="A125" s="63"/>
      <c r="B125" s="64"/>
      <c r="C125" s="65"/>
      <c r="D125" s="65" t="s">
        <v>61</v>
      </c>
      <c r="E125" s="68" t="s">
        <v>304</v>
      </c>
      <c r="F125" s="69"/>
      <c r="G125" s="67"/>
      <c r="H125" s="66"/>
      <c r="I125" s="66"/>
      <c r="J125" s="66"/>
      <c r="K125" s="66"/>
      <c r="L125" s="66"/>
      <c r="M125" s="66"/>
      <c r="N125" s="66"/>
      <c r="O125" s="66"/>
      <c r="P125" s="66"/>
      <c r="Q125" s="66"/>
      <c r="R125" s="66"/>
      <c r="S125" s="66"/>
      <c r="T125" s="66"/>
      <c r="U125" s="66"/>
      <c r="V125" s="66"/>
      <c r="W125" s="66"/>
      <c r="X125" s="66"/>
      <c r="Y125" s="67"/>
      <c r="Z125" s="40"/>
      <c r="AA125" s="75" t="s">
        <v>135</v>
      </c>
      <c r="AB125" s="42"/>
      <c r="AC125" s="42"/>
      <c r="AD125" s="42"/>
      <c r="AE125" s="42"/>
      <c r="AF125" s="42">
        <f t="shared" si="11"/>
        <v>0</v>
      </c>
      <c r="AG125" s="43"/>
    </row>
    <row r="126" spans="1:33" ht="23.1" customHeight="1">
      <c r="A126" s="63"/>
      <c r="B126" s="64"/>
      <c r="C126" s="65"/>
      <c r="D126" s="65" t="s">
        <v>61</v>
      </c>
      <c r="E126" s="68" t="s">
        <v>189</v>
      </c>
      <c r="F126" s="69"/>
      <c r="G126" s="67"/>
      <c r="H126" s="66"/>
      <c r="I126" s="66"/>
      <c r="J126" s="66"/>
      <c r="K126" s="66"/>
      <c r="L126" s="66"/>
      <c r="M126" s="66"/>
      <c r="N126" s="66"/>
      <c r="O126" s="66"/>
      <c r="P126" s="66"/>
      <c r="Q126" s="66"/>
      <c r="R126" s="66"/>
      <c r="S126" s="66"/>
      <c r="T126" s="66"/>
      <c r="U126" s="66"/>
      <c r="V126" s="66"/>
      <c r="W126" s="66"/>
      <c r="X126" s="66"/>
      <c r="Y126" s="67"/>
      <c r="Z126" s="40"/>
      <c r="AA126" s="75" t="s">
        <v>135</v>
      </c>
      <c r="AB126" s="42"/>
      <c r="AC126" s="42"/>
      <c r="AD126" s="42"/>
      <c r="AE126" s="42"/>
      <c r="AF126" s="42">
        <f t="shared" si="11"/>
        <v>0</v>
      </c>
      <c r="AG126" s="43"/>
    </row>
    <row r="127" spans="1:33" ht="23.1" customHeight="1">
      <c r="A127" s="63"/>
      <c r="B127" s="64"/>
      <c r="C127" s="65"/>
      <c r="D127" s="65"/>
      <c r="E127" s="68" t="s">
        <v>178</v>
      </c>
      <c r="F127" s="69"/>
      <c r="G127" s="67"/>
      <c r="H127" s="66"/>
      <c r="I127" s="66"/>
      <c r="J127" s="66"/>
      <c r="K127" s="66"/>
      <c r="L127" s="66"/>
      <c r="M127" s="66"/>
      <c r="N127" s="66"/>
      <c r="O127" s="66"/>
      <c r="P127" s="66"/>
      <c r="Q127" s="66"/>
      <c r="R127" s="66"/>
      <c r="S127" s="66"/>
      <c r="T127" s="66"/>
      <c r="U127" s="66"/>
      <c r="V127" s="66"/>
      <c r="W127" s="66"/>
      <c r="X127" s="66"/>
      <c r="Y127" s="67"/>
      <c r="Z127" s="40"/>
      <c r="AA127" s="75" t="s">
        <v>135</v>
      </c>
      <c r="AB127" s="42"/>
      <c r="AC127" s="42"/>
      <c r="AD127" s="42"/>
      <c r="AE127" s="42"/>
      <c r="AF127" s="42">
        <f t="shared" si="11"/>
        <v>0</v>
      </c>
      <c r="AG127" s="43"/>
    </row>
    <row r="128" spans="1:33" ht="23.1" customHeight="1">
      <c r="A128" s="63"/>
      <c r="B128" s="64"/>
      <c r="C128" s="70"/>
      <c r="D128" s="65"/>
      <c r="E128" s="67"/>
      <c r="F128" s="66"/>
      <c r="G128" s="67"/>
      <c r="H128" s="66"/>
      <c r="I128" s="66"/>
      <c r="J128" s="66"/>
      <c r="K128" s="66"/>
      <c r="L128" s="66"/>
      <c r="M128" s="66"/>
      <c r="N128" s="66"/>
      <c r="O128" s="66"/>
      <c r="P128" s="66"/>
      <c r="Q128" s="66"/>
      <c r="R128" s="66"/>
      <c r="S128" s="66"/>
      <c r="T128" s="66"/>
      <c r="U128" s="66"/>
      <c r="V128" s="66"/>
      <c r="W128" s="66"/>
      <c r="X128" s="66"/>
      <c r="Y128" s="71" t="s">
        <v>188</v>
      </c>
      <c r="Z128" s="40"/>
      <c r="AA128" s="75" t="s">
        <v>135</v>
      </c>
      <c r="AB128" s="42"/>
      <c r="AC128" s="42"/>
      <c r="AD128" s="42"/>
      <c r="AE128" s="42"/>
      <c r="AF128" s="42">
        <f t="shared" si="11"/>
        <v>0</v>
      </c>
      <c r="AG128" s="43"/>
    </row>
    <row r="129" spans="1:33" ht="23.1" customHeight="1">
      <c r="A129" s="63"/>
      <c r="B129" s="64"/>
      <c r="C129" s="65"/>
      <c r="D129" s="65"/>
      <c r="E129" s="65"/>
      <c r="F129" s="66"/>
      <c r="G129" s="67"/>
      <c r="H129" s="66"/>
      <c r="I129" s="66"/>
      <c r="J129" s="66"/>
      <c r="K129" s="66"/>
      <c r="L129" s="66"/>
      <c r="M129" s="66"/>
      <c r="N129" s="66"/>
      <c r="O129" s="66"/>
      <c r="P129" s="66"/>
      <c r="Q129" s="66"/>
      <c r="R129" s="66"/>
      <c r="S129" s="66"/>
      <c r="T129" s="66"/>
      <c r="U129" s="66"/>
      <c r="V129" s="66"/>
      <c r="W129" s="66"/>
      <c r="X129" s="66"/>
      <c r="Y129" s="67"/>
      <c r="Z129" s="40"/>
      <c r="AA129" s="75" t="s">
        <v>135</v>
      </c>
      <c r="AB129" s="42"/>
      <c r="AC129" s="42"/>
      <c r="AD129" s="42"/>
      <c r="AE129" s="42"/>
      <c r="AF129" s="42">
        <f t="shared" si="11"/>
        <v>0</v>
      </c>
      <c r="AG129" s="43"/>
    </row>
    <row r="130" spans="1:33" ht="23.1" customHeight="1">
      <c r="A130" s="63"/>
      <c r="B130" s="64"/>
      <c r="C130" s="65"/>
      <c r="D130" s="65"/>
      <c r="E130" s="65"/>
      <c r="F130" s="66"/>
      <c r="G130" s="67"/>
      <c r="H130" s="66"/>
      <c r="I130" s="66"/>
      <c r="J130" s="66"/>
      <c r="K130" s="66"/>
      <c r="L130" s="66"/>
      <c r="M130" s="66"/>
      <c r="N130" s="66"/>
      <c r="O130" s="66"/>
      <c r="P130" s="66"/>
      <c r="Q130" s="66"/>
      <c r="R130" s="66"/>
      <c r="S130" s="66"/>
      <c r="T130" s="66"/>
      <c r="U130" s="66"/>
      <c r="V130" s="66"/>
      <c r="W130" s="66"/>
      <c r="X130" s="66"/>
      <c r="Y130" s="67"/>
      <c r="Z130" s="40"/>
      <c r="AA130" s="75" t="s">
        <v>135</v>
      </c>
      <c r="AB130" s="42"/>
      <c r="AC130" s="42"/>
      <c r="AD130" s="42"/>
      <c r="AE130" s="42"/>
      <c r="AF130" s="42">
        <f t="shared" si="11"/>
        <v>0</v>
      </c>
      <c r="AG130" s="43"/>
    </row>
    <row r="131" spans="1:33" ht="23.1" customHeight="1">
      <c r="A131" s="63"/>
      <c r="B131" s="64"/>
      <c r="C131" s="65"/>
      <c r="D131" s="65"/>
      <c r="E131" s="65"/>
      <c r="F131" s="66"/>
      <c r="G131" s="67"/>
      <c r="H131" s="66"/>
      <c r="I131" s="66"/>
      <c r="J131" s="66"/>
      <c r="K131" s="66"/>
      <c r="L131" s="66"/>
      <c r="M131" s="66"/>
      <c r="N131" s="66"/>
      <c r="O131" s="66"/>
      <c r="P131" s="66"/>
      <c r="Q131" s="66"/>
      <c r="R131" s="66"/>
      <c r="S131" s="66"/>
      <c r="T131" s="66"/>
      <c r="U131" s="66"/>
      <c r="V131" s="66"/>
      <c r="W131" s="66"/>
      <c r="X131" s="66"/>
      <c r="Y131" s="67"/>
      <c r="Z131" s="40"/>
      <c r="AA131" s="75" t="s">
        <v>135</v>
      </c>
      <c r="AB131" s="42"/>
      <c r="AC131" s="42"/>
      <c r="AD131" s="42"/>
      <c r="AE131" s="42"/>
      <c r="AF131" s="42">
        <f t="shared" si="11"/>
        <v>0</v>
      </c>
      <c r="AG131" s="43"/>
    </row>
    <row r="132" spans="1:33" ht="23.1" customHeight="1">
      <c r="A132" s="63"/>
      <c r="B132" s="64"/>
      <c r="C132" s="65"/>
      <c r="D132" s="65"/>
      <c r="E132" s="65"/>
      <c r="F132" s="66"/>
      <c r="G132" s="67"/>
      <c r="H132" s="66"/>
      <c r="I132" s="66"/>
      <c r="J132" s="66"/>
      <c r="K132" s="66"/>
      <c r="L132" s="66"/>
      <c r="M132" s="66"/>
      <c r="N132" s="66"/>
      <c r="O132" s="66"/>
      <c r="P132" s="66"/>
      <c r="Q132" s="66"/>
      <c r="R132" s="66"/>
      <c r="S132" s="66"/>
      <c r="T132" s="66"/>
      <c r="U132" s="66"/>
      <c r="V132" s="66"/>
      <c r="W132" s="66"/>
      <c r="X132" s="66"/>
      <c r="Y132" s="67"/>
      <c r="Z132" s="40"/>
      <c r="AA132" s="75" t="s">
        <v>135</v>
      </c>
      <c r="AB132" s="42"/>
      <c r="AC132" s="42"/>
      <c r="AD132" s="42"/>
      <c r="AE132" s="42"/>
      <c r="AF132" s="42">
        <f t="shared" si="11"/>
        <v>0</v>
      </c>
      <c r="AG132" s="43"/>
    </row>
    <row r="133" spans="1:33" ht="23.1" customHeight="1">
      <c r="A133" s="63"/>
      <c r="B133" s="64"/>
      <c r="C133" s="65"/>
      <c r="D133" s="65"/>
      <c r="E133" s="65"/>
      <c r="F133" s="66"/>
      <c r="G133" s="67"/>
      <c r="H133" s="66"/>
      <c r="I133" s="66"/>
      <c r="J133" s="66"/>
      <c r="K133" s="66"/>
      <c r="L133" s="66"/>
      <c r="M133" s="66"/>
      <c r="N133" s="66"/>
      <c r="O133" s="66"/>
      <c r="P133" s="66"/>
      <c r="Q133" s="66"/>
      <c r="R133" s="66"/>
      <c r="S133" s="66"/>
      <c r="T133" s="66"/>
      <c r="U133" s="66"/>
      <c r="V133" s="66"/>
      <c r="W133" s="66"/>
      <c r="X133" s="66"/>
      <c r="Y133" s="67"/>
      <c r="Z133" s="40"/>
      <c r="AA133" s="75" t="s">
        <v>135</v>
      </c>
      <c r="AB133" s="42"/>
      <c r="AC133" s="42"/>
      <c r="AD133" s="42"/>
      <c r="AE133" s="42"/>
      <c r="AF133" s="42">
        <f t="shared" si="11"/>
        <v>0</v>
      </c>
      <c r="AG133" s="43"/>
    </row>
    <row r="134" spans="1:33" ht="23.1" customHeight="1">
      <c r="A134" s="63"/>
      <c r="B134" s="64"/>
      <c r="C134" s="65"/>
      <c r="D134" s="65"/>
      <c r="E134" s="65"/>
      <c r="F134" s="66"/>
      <c r="G134" s="67"/>
      <c r="H134" s="66"/>
      <c r="I134" s="66"/>
      <c r="J134" s="66"/>
      <c r="K134" s="66"/>
      <c r="L134" s="66"/>
      <c r="M134" s="66"/>
      <c r="N134" s="66"/>
      <c r="O134" s="66"/>
      <c r="P134" s="66"/>
      <c r="Q134" s="66"/>
      <c r="R134" s="66"/>
      <c r="S134" s="66"/>
      <c r="T134" s="66"/>
      <c r="U134" s="66"/>
      <c r="V134" s="66"/>
      <c r="W134" s="66"/>
      <c r="X134" s="66"/>
      <c r="Y134" s="67"/>
      <c r="Z134" s="40"/>
      <c r="AA134" s="75" t="s">
        <v>135</v>
      </c>
      <c r="AB134" s="42"/>
      <c r="AC134" s="42"/>
      <c r="AD134" s="42"/>
      <c r="AE134" s="42"/>
      <c r="AF134" s="42">
        <f t="shared" si="11"/>
        <v>0</v>
      </c>
      <c r="AG134" s="43"/>
    </row>
    <row r="135" spans="1:33" ht="23.1" customHeight="1">
      <c r="A135" s="63"/>
      <c r="B135" s="64"/>
      <c r="C135" s="65"/>
      <c r="D135" s="65"/>
      <c r="E135" s="65"/>
      <c r="F135" s="66"/>
      <c r="G135" s="67"/>
      <c r="H135" s="66"/>
      <c r="I135" s="66"/>
      <c r="J135" s="66"/>
      <c r="K135" s="66"/>
      <c r="L135" s="66"/>
      <c r="M135" s="66"/>
      <c r="N135" s="66"/>
      <c r="O135" s="66"/>
      <c r="P135" s="66"/>
      <c r="Q135" s="66"/>
      <c r="R135" s="66"/>
      <c r="S135" s="66"/>
      <c r="T135" s="66"/>
      <c r="U135" s="66"/>
      <c r="V135" s="66"/>
      <c r="W135" s="66"/>
      <c r="X135" s="66"/>
      <c r="Y135" s="67"/>
      <c r="Z135" s="40"/>
      <c r="AA135" s="75" t="s">
        <v>135</v>
      </c>
      <c r="AB135" s="42"/>
      <c r="AC135" s="42"/>
      <c r="AD135" s="42"/>
      <c r="AE135" s="42"/>
      <c r="AF135" s="42">
        <f t="shared" si="11"/>
        <v>0</v>
      </c>
      <c r="AG135" s="43"/>
    </row>
    <row r="136" spans="1:33" ht="23.1" customHeight="1">
      <c r="A136" s="63"/>
      <c r="B136" s="64"/>
      <c r="C136" s="65"/>
      <c r="D136" s="65"/>
      <c r="E136" s="65"/>
      <c r="F136" s="66"/>
      <c r="G136" s="67"/>
      <c r="H136" s="66"/>
      <c r="I136" s="66"/>
      <c r="J136" s="66"/>
      <c r="K136" s="66"/>
      <c r="L136" s="66"/>
      <c r="M136" s="66"/>
      <c r="N136" s="66"/>
      <c r="O136" s="66"/>
      <c r="P136" s="66"/>
      <c r="Q136" s="66"/>
      <c r="R136" s="66"/>
      <c r="S136" s="66"/>
      <c r="T136" s="66"/>
      <c r="U136" s="66"/>
      <c r="V136" s="66"/>
      <c r="W136" s="66"/>
      <c r="X136" s="66"/>
      <c r="Y136" s="67"/>
      <c r="Z136" s="40"/>
      <c r="AA136" s="75" t="s">
        <v>135</v>
      </c>
      <c r="AB136" s="42"/>
      <c r="AC136" s="42"/>
      <c r="AD136" s="42"/>
      <c r="AE136" s="42"/>
      <c r="AF136" s="42">
        <f t="shared" si="11"/>
        <v>0</v>
      </c>
      <c r="AG136" s="43"/>
    </row>
    <row r="137" spans="1:33" ht="23.1" customHeight="1">
      <c r="A137" s="63"/>
      <c r="B137" s="64"/>
      <c r="C137" s="65"/>
      <c r="D137" s="65"/>
      <c r="E137" s="65"/>
      <c r="F137" s="66"/>
      <c r="G137" s="67"/>
      <c r="H137" s="66"/>
      <c r="I137" s="66"/>
      <c r="J137" s="66"/>
      <c r="K137" s="66"/>
      <c r="L137" s="66"/>
      <c r="M137" s="66"/>
      <c r="N137" s="66"/>
      <c r="O137" s="66"/>
      <c r="P137" s="66"/>
      <c r="Q137" s="66"/>
      <c r="R137" s="66"/>
      <c r="S137" s="66"/>
      <c r="T137" s="66"/>
      <c r="U137" s="66"/>
      <c r="V137" s="66"/>
      <c r="W137" s="66"/>
      <c r="X137" s="66"/>
      <c r="Y137" s="67"/>
      <c r="Z137" s="40"/>
      <c r="AA137" s="75" t="s">
        <v>135</v>
      </c>
      <c r="AB137" s="42"/>
      <c r="AC137" s="42"/>
      <c r="AD137" s="42"/>
      <c r="AE137" s="42"/>
      <c r="AF137" s="42">
        <f t="shared" si="11"/>
        <v>0</v>
      </c>
      <c r="AG137" s="43"/>
    </row>
    <row r="138" spans="1:33" ht="23.1" customHeight="1">
      <c r="A138" s="63"/>
      <c r="B138" s="64"/>
      <c r="C138" s="65"/>
      <c r="D138" s="65"/>
      <c r="E138" s="65"/>
      <c r="F138" s="66"/>
      <c r="G138" s="67"/>
      <c r="H138" s="66"/>
      <c r="I138" s="66"/>
      <c r="J138" s="66"/>
      <c r="K138" s="66"/>
      <c r="L138" s="66"/>
      <c r="M138" s="66"/>
      <c r="N138" s="66"/>
      <c r="O138" s="66"/>
      <c r="P138" s="66"/>
      <c r="Q138" s="66"/>
      <c r="R138" s="66"/>
      <c r="S138" s="66"/>
      <c r="T138" s="66"/>
      <c r="U138" s="66"/>
      <c r="V138" s="66"/>
      <c r="W138" s="66"/>
      <c r="X138" s="66"/>
      <c r="Y138" s="67"/>
      <c r="Z138" s="40"/>
      <c r="AA138" s="75" t="s">
        <v>135</v>
      </c>
      <c r="AB138" s="42"/>
      <c r="AC138" s="42"/>
      <c r="AD138" s="42"/>
      <c r="AE138" s="42"/>
      <c r="AF138" s="42">
        <f t="shared" si="11"/>
        <v>0</v>
      </c>
      <c r="AG138" s="43"/>
    </row>
    <row r="139" spans="1:33" ht="23.1" customHeight="1">
      <c r="A139" s="63"/>
      <c r="B139" s="64"/>
      <c r="C139" s="65"/>
      <c r="D139" s="65"/>
      <c r="E139" s="65"/>
      <c r="F139" s="66"/>
      <c r="G139" s="67"/>
      <c r="H139" s="66"/>
      <c r="I139" s="66"/>
      <c r="J139" s="66"/>
      <c r="K139" s="66"/>
      <c r="L139" s="66"/>
      <c r="M139" s="66"/>
      <c r="N139" s="66"/>
      <c r="O139" s="66"/>
      <c r="P139" s="66"/>
      <c r="Q139" s="66"/>
      <c r="R139" s="66"/>
      <c r="S139" s="66"/>
      <c r="T139" s="66"/>
      <c r="U139" s="66"/>
      <c r="V139" s="66"/>
      <c r="W139" s="66"/>
      <c r="X139" s="66"/>
      <c r="Y139" s="67"/>
      <c r="Z139" s="40"/>
      <c r="AA139" s="75" t="s">
        <v>135</v>
      </c>
      <c r="AB139" s="42"/>
      <c r="AC139" s="42"/>
      <c r="AD139" s="42"/>
      <c r="AE139" s="42"/>
      <c r="AF139" s="42">
        <f t="shared" si="11"/>
        <v>0</v>
      </c>
      <c r="AG139" s="43"/>
    </row>
    <row r="140" spans="1:33" ht="27" customHeight="1">
      <c r="A140" s="63"/>
      <c r="B140" s="494" t="s">
        <v>106</v>
      </c>
      <c r="C140" s="495"/>
      <c r="D140" s="495"/>
      <c r="E140" s="495"/>
      <c r="F140" s="495"/>
      <c r="G140" s="495"/>
      <c r="H140" s="495"/>
      <c r="I140" s="495"/>
      <c r="J140" s="495"/>
      <c r="K140" s="495"/>
      <c r="L140" s="495"/>
      <c r="M140" s="495"/>
      <c r="N140" s="495"/>
      <c r="O140" s="495"/>
      <c r="P140" s="495"/>
      <c r="Q140" s="495"/>
      <c r="R140" s="495"/>
      <c r="S140" s="495"/>
      <c r="T140" s="495"/>
      <c r="U140" s="495"/>
      <c r="V140" s="495"/>
      <c r="W140" s="495"/>
      <c r="X140" s="495"/>
      <c r="Y140" s="496"/>
      <c r="Z140" s="40"/>
      <c r="AA140" s="41"/>
      <c r="AB140" s="42"/>
      <c r="AC140" s="42"/>
      <c r="AD140" s="42"/>
      <c r="AE140" s="42"/>
      <c r="AF140" s="54">
        <f>AF53+AF63+AF74+AF81+AF98+AF109+AF117+AF123+AF128</f>
        <v>16220</v>
      </c>
      <c r="AG140" s="43"/>
    </row>
    <row r="141" spans="1:33" ht="28.5" customHeight="1">
      <c r="A141" s="33">
        <v>3</v>
      </c>
      <c r="B141" s="51" t="s">
        <v>302</v>
      </c>
      <c r="C141" s="34"/>
      <c r="D141" s="34"/>
      <c r="E141" s="35"/>
      <c r="F141" s="35"/>
      <c r="G141" s="35"/>
      <c r="H141" s="35"/>
      <c r="I141" s="35"/>
      <c r="J141" s="35"/>
      <c r="K141" s="35"/>
      <c r="L141" s="35"/>
      <c r="M141" s="35"/>
      <c r="N141" s="35"/>
      <c r="O141" s="35"/>
      <c r="P141" s="35"/>
      <c r="Q141" s="35"/>
      <c r="R141" s="35"/>
      <c r="S141" s="35"/>
      <c r="T141" s="35"/>
      <c r="U141" s="35"/>
      <c r="V141" s="35"/>
      <c r="W141" s="35"/>
      <c r="X141" s="35"/>
      <c r="Y141" s="36"/>
      <c r="Z141" s="26"/>
      <c r="AA141" s="27"/>
      <c r="AB141" s="30"/>
      <c r="AC141" s="30"/>
      <c r="AD141" s="30"/>
      <c r="AE141" s="30"/>
      <c r="AF141" s="31"/>
      <c r="AG141" s="32"/>
    </row>
    <row r="142" spans="1:33" ht="20.45" customHeight="1">
      <c r="A142" s="37"/>
      <c r="B142" s="47" t="s">
        <v>190</v>
      </c>
      <c r="C142" s="48"/>
      <c r="D142" s="50" t="s">
        <v>196</v>
      </c>
      <c r="E142" s="10"/>
      <c r="F142" s="10"/>
      <c r="G142" s="11"/>
      <c r="H142" s="10"/>
      <c r="I142" s="10"/>
      <c r="J142" s="10"/>
      <c r="K142" s="10"/>
      <c r="L142" s="50"/>
      <c r="M142" s="10"/>
      <c r="N142" s="10"/>
      <c r="O142" s="10"/>
      <c r="P142" s="10"/>
      <c r="Q142" s="10"/>
      <c r="R142" s="10"/>
      <c r="S142" s="10"/>
      <c r="T142" s="10"/>
      <c r="U142" s="10"/>
      <c r="V142" s="10"/>
      <c r="W142" s="10"/>
      <c r="X142" s="10"/>
      <c r="Y142" s="11"/>
      <c r="Z142" s="40"/>
      <c r="AA142" s="41"/>
      <c r="AB142" s="42"/>
      <c r="AC142" s="42"/>
      <c r="AD142" s="42"/>
      <c r="AE142" s="42"/>
      <c r="AF142" s="42"/>
      <c r="AG142" s="43"/>
    </row>
    <row r="143" spans="1:33" ht="20.45" customHeight="1">
      <c r="A143" s="37"/>
      <c r="B143" s="38"/>
      <c r="C143" s="39"/>
      <c r="D143" s="39" t="s">
        <v>61</v>
      </c>
      <c r="E143" s="39" t="s">
        <v>212</v>
      </c>
      <c r="F143" s="10"/>
      <c r="G143" s="11"/>
      <c r="H143" s="10"/>
      <c r="I143" s="10"/>
      <c r="J143" s="10"/>
      <c r="K143" s="10"/>
      <c r="L143" s="10"/>
      <c r="M143" s="10"/>
      <c r="N143" s="10"/>
      <c r="O143" s="10"/>
      <c r="P143" s="10"/>
      <c r="Q143" s="10"/>
      <c r="R143" s="10"/>
      <c r="S143" s="10"/>
      <c r="T143" s="10"/>
      <c r="U143" s="10"/>
      <c r="V143" s="10"/>
      <c r="W143" s="10"/>
      <c r="X143" s="10"/>
      <c r="Y143" s="11"/>
      <c r="Z143" s="40">
        <v>68</v>
      </c>
      <c r="AA143" s="41" t="s">
        <v>135</v>
      </c>
      <c r="AB143" s="42">
        <v>125</v>
      </c>
      <c r="AC143" s="42">
        <f t="shared" ref="AC143:AC148" si="12">AB143*Z143</f>
        <v>8500</v>
      </c>
      <c r="AD143" s="42">
        <v>40</v>
      </c>
      <c r="AE143" s="42">
        <f t="shared" ref="AE143:AE148" si="13">AD143*Z143</f>
        <v>2720</v>
      </c>
      <c r="AF143" s="55">
        <f>AE143+AC143</f>
        <v>11220</v>
      </c>
      <c r="AG143" s="43"/>
    </row>
    <row r="144" spans="1:33" ht="20.45" customHeight="1">
      <c r="A144" s="37"/>
      <c r="B144" s="38"/>
      <c r="C144" s="39"/>
      <c r="D144" s="39" t="s">
        <v>61</v>
      </c>
      <c r="E144" s="10" t="s">
        <v>210</v>
      </c>
      <c r="F144" s="10"/>
      <c r="G144" s="11"/>
      <c r="H144" s="10"/>
      <c r="I144" s="10"/>
      <c r="J144" s="39" t="s">
        <v>213</v>
      </c>
      <c r="K144" s="10"/>
      <c r="L144" s="39"/>
      <c r="M144" s="10"/>
      <c r="N144" s="11"/>
      <c r="O144" s="10"/>
      <c r="P144" s="10"/>
      <c r="Q144" s="10"/>
      <c r="R144" s="10"/>
      <c r="S144" s="10"/>
      <c r="T144" s="10"/>
      <c r="U144" s="10"/>
      <c r="V144" s="10"/>
      <c r="W144" s="10"/>
      <c r="X144" s="10"/>
      <c r="Y144" s="11"/>
      <c r="Z144" s="40">
        <v>24</v>
      </c>
      <c r="AA144" s="41" t="s">
        <v>174</v>
      </c>
      <c r="AB144" s="42">
        <v>70</v>
      </c>
      <c r="AC144" s="42">
        <f>AB144*Z144</f>
        <v>1680</v>
      </c>
      <c r="AD144" s="42">
        <v>20</v>
      </c>
      <c r="AE144" s="42">
        <f>AD144*Z144</f>
        <v>480</v>
      </c>
      <c r="AF144" s="55">
        <f>AE144+AC144</f>
        <v>2160</v>
      </c>
      <c r="AG144" s="43"/>
    </row>
    <row r="145" spans="1:33" ht="20.45" customHeight="1">
      <c r="A145" s="37"/>
      <c r="B145" s="38"/>
      <c r="C145" s="39"/>
      <c r="D145" s="39" t="s">
        <v>61</v>
      </c>
      <c r="E145" s="10" t="s">
        <v>211</v>
      </c>
      <c r="F145" s="10"/>
      <c r="G145" s="11"/>
      <c r="H145" s="10"/>
      <c r="I145" s="10"/>
      <c r="J145" s="39" t="s">
        <v>213</v>
      </c>
      <c r="K145" s="10"/>
      <c r="L145" s="39"/>
      <c r="M145" s="10"/>
      <c r="N145" s="11"/>
      <c r="O145" s="10"/>
      <c r="P145" s="10"/>
      <c r="Q145" s="10"/>
      <c r="R145" s="10"/>
      <c r="S145" s="10"/>
      <c r="T145" s="10"/>
      <c r="U145" s="10"/>
      <c r="V145" s="10"/>
      <c r="W145" s="10"/>
      <c r="X145" s="10"/>
      <c r="Y145" s="11"/>
      <c r="Z145" s="40">
        <v>8</v>
      </c>
      <c r="AA145" s="41" t="s">
        <v>174</v>
      </c>
      <c r="AB145" s="42">
        <v>70</v>
      </c>
      <c r="AC145" s="42">
        <f>AB145*Z145</f>
        <v>560</v>
      </c>
      <c r="AD145" s="42">
        <v>20</v>
      </c>
      <c r="AE145" s="42">
        <f>AD145*Z145</f>
        <v>160</v>
      </c>
      <c r="AF145" s="55">
        <f>AE145+AC145</f>
        <v>720</v>
      </c>
      <c r="AG145" s="43"/>
    </row>
    <row r="146" spans="1:33" ht="20.45" customHeight="1">
      <c r="A146" s="37"/>
      <c r="B146" s="38"/>
      <c r="C146" s="39"/>
      <c r="D146" s="39" t="s">
        <v>61</v>
      </c>
      <c r="E146" s="39" t="s">
        <v>214</v>
      </c>
      <c r="F146" s="10"/>
      <c r="G146" s="11"/>
      <c r="H146" s="10"/>
      <c r="I146" s="10"/>
      <c r="J146" s="39" t="s">
        <v>213</v>
      </c>
      <c r="K146" s="10"/>
      <c r="L146" s="39"/>
      <c r="M146" s="10"/>
      <c r="N146" s="11"/>
      <c r="O146" s="10"/>
      <c r="P146" s="10"/>
      <c r="Q146" s="10"/>
      <c r="R146" s="10"/>
      <c r="S146" s="10"/>
      <c r="T146" s="10"/>
      <c r="U146" s="10"/>
      <c r="V146" s="10"/>
      <c r="W146" s="10"/>
      <c r="X146" s="10"/>
      <c r="Y146" s="11"/>
      <c r="Z146" s="40">
        <v>8</v>
      </c>
      <c r="AA146" s="41" t="s">
        <v>174</v>
      </c>
      <c r="AB146" s="42">
        <v>1050</v>
      </c>
      <c r="AC146" s="42">
        <f>AB146*Z146</f>
        <v>8400</v>
      </c>
      <c r="AD146" s="42">
        <v>100</v>
      </c>
      <c r="AE146" s="42">
        <f>AD146*Z146</f>
        <v>800</v>
      </c>
      <c r="AF146" s="55">
        <f>AE146+AC146</f>
        <v>9200</v>
      </c>
      <c r="AG146" s="43"/>
    </row>
    <row r="147" spans="1:33" ht="20.45" customHeight="1">
      <c r="A147" s="37"/>
      <c r="B147" s="38"/>
      <c r="C147" s="39"/>
      <c r="D147" s="39" t="s">
        <v>61</v>
      </c>
      <c r="E147" s="39" t="s">
        <v>202</v>
      </c>
      <c r="F147" s="10"/>
      <c r="G147" s="11"/>
      <c r="H147" s="10"/>
      <c r="I147" s="10"/>
      <c r="J147" s="10"/>
      <c r="K147" s="10"/>
      <c r="L147" s="10"/>
      <c r="M147" s="10"/>
      <c r="N147" s="10"/>
      <c r="O147" s="10"/>
      <c r="P147" s="10"/>
      <c r="Q147" s="10"/>
      <c r="R147" s="10"/>
      <c r="S147" s="10"/>
      <c r="T147" s="10"/>
      <c r="U147" s="10"/>
      <c r="V147" s="10"/>
      <c r="W147" s="10"/>
      <c r="X147" s="10"/>
      <c r="Y147" s="11"/>
      <c r="Z147" s="40">
        <v>1</v>
      </c>
      <c r="AA147" s="41" t="s">
        <v>205</v>
      </c>
      <c r="AB147" s="42">
        <v>0</v>
      </c>
      <c r="AC147" s="42">
        <f t="shared" si="12"/>
        <v>0</v>
      </c>
      <c r="AD147" s="42">
        <v>0</v>
      </c>
      <c r="AE147" s="42">
        <f t="shared" si="13"/>
        <v>0</v>
      </c>
      <c r="AF147" s="55">
        <v>1400</v>
      </c>
      <c r="AG147" s="43"/>
    </row>
    <row r="148" spans="1:33" ht="20.45" customHeight="1">
      <c r="A148" s="37"/>
      <c r="B148" s="38"/>
      <c r="C148" s="39"/>
      <c r="D148" s="39" t="s">
        <v>61</v>
      </c>
      <c r="E148" s="10" t="s">
        <v>203</v>
      </c>
      <c r="F148" s="10"/>
      <c r="G148" s="11"/>
      <c r="H148" s="10"/>
      <c r="I148" s="10"/>
      <c r="J148" s="10"/>
      <c r="K148" s="10"/>
      <c r="L148" s="10"/>
      <c r="M148" s="10"/>
      <c r="N148" s="10"/>
      <c r="O148" s="10"/>
      <c r="P148" s="10"/>
      <c r="Q148" s="10"/>
      <c r="R148" s="10"/>
      <c r="S148" s="10"/>
      <c r="T148" s="10"/>
      <c r="U148" s="10"/>
      <c r="V148" s="10"/>
      <c r="W148" s="10"/>
      <c r="X148" s="10"/>
      <c r="Y148" s="11"/>
      <c r="Z148" s="40">
        <v>1</v>
      </c>
      <c r="AA148" s="41" t="s">
        <v>205</v>
      </c>
      <c r="AB148" s="42">
        <v>0</v>
      </c>
      <c r="AC148" s="42">
        <f t="shared" si="12"/>
        <v>0</v>
      </c>
      <c r="AD148" s="42">
        <v>0</v>
      </c>
      <c r="AE148" s="42">
        <f t="shared" si="13"/>
        <v>0</v>
      </c>
      <c r="AF148" s="55">
        <v>700</v>
      </c>
      <c r="AG148" s="43"/>
    </row>
    <row r="149" spans="1:33" ht="20.45" customHeight="1">
      <c r="A149" s="37"/>
      <c r="B149" s="38"/>
      <c r="C149" s="45"/>
      <c r="D149" s="39"/>
      <c r="E149" s="11"/>
      <c r="F149" s="10"/>
      <c r="G149" s="11"/>
      <c r="H149" s="10"/>
      <c r="I149" s="10"/>
      <c r="J149" s="10"/>
      <c r="K149" s="10"/>
      <c r="L149" s="10"/>
      <c r="M149" s="10"/>
      <c r="N149" s="10"/>
      <c r="O149" s="10"/>
      <c r="P149" s="10"/>
      <c r="Q149" s="10"/>
      <c r="R149" s="10"/>
      <c r="S149" s="10"/>
      <c r="T149" s="10"/>
      <c r="U149" s="10"/>
      <c r="V149" s="10"/>
      <c r="W149" s="10"/>
      <c r="X149" s="10"/>
      <c r="Y149" s="46" t="s">
        <v>204</v>
      </c>
      <c r="Z149" s="40"/>
      <c r="AA149" s="41"/>
      <c r="AB149" s="42"/>
      <c r="AC149" s="42"/>
      <c r="AD149" s="42"/>
      <c r="AE149" s="42"/>
      <c r="AF149" s="56">
        <f>SUM(AF143:AF148)</f>
        <v>25400</v>
      </c>
      <c r="AG149" s="43"/>
    </row>
    <row r="150" spans="1:33" ht="20.45" customHeight="1">
      <c r="A150" s="37"/>
      <c r="B150" s="47" t="s">
        <v>191</v>
      </c>
      <c r="C150" s="48"/>
      <c r="D150" s="50" t="s">
        <v>197</v>
      </c>
      <c r="E150" s="10"/>
      <c r="F150" s="10"/>
      <c r="G150" s="11"/>
      <c r="H150" s="10"/>
      <c r="I150" s="10"/>
      <c r="J150" s="10"/>
      <c r="K150" s="10"/>
      <c r="L150" s="10"/>
      <c r="M150" s="10"/>
      <c r="N150" s="10"/>
      <c r="O150" s="10"/>
      <c r="P150" s="10"/>
      <c r="Q150" s="10"/>
      <c r="R150" s="10"/>
      <c r="S150" s="10"/>
      <c r="T150" s="10"/>
      <c r="U150" s="10"/>
      <c r="V150" s="10"/>
      <c r="W150" s="10"/>
      <c r="X150" s="10"/>
      <c r="Y150" s="11"/>
      <c r="Z150" s="40"/>
      <c r="AA150" s="41"/>
      <c r="AB150" s="42"/>
      <c r="AC150" s="42"/>
      <c r="AD150" s="42"/>
      <c r="AE150" s="42"/>
      <c r="AF150" s="55"/>
      <c r="AG150" s="43"/>
    </row>
    <row r="151" spans="1:33" ht="20.45" customHeight="1">
      <c r="A151" s="37"/>
      <c r="B151" s="38"/>
      <c r="C151" s="39"/>
      <c r="D151" s="39" t="s">
        <v>61</v>
      </c>
      <c r="E151" s="9" t="s">
        <v>215</v>
      </c>
      <c r="F151" s="10"/>
      <c r="G151" s="11"/>
      <c r="H151" s="10"/>
      <c r="I151" s="10"/>
      <c r="J151" s="10"/>
      <c r="K151" s="10"/>
      <c r="L151" s="10"/>
      <c r="M151" s="10"/>
      <c r="N151" s="10"/>
      <c r="O151" s="10"/>
      <c r="P151" s="10"/>
      <c r="Q151" s="10"/>
      <c r="R151" s="10"/>
      <c r="S151" s="10"/>
      <c r="T151" s="10"/>
      <c r="U151" s="10"/>
      <c r="V151" s="10"/>
      <c r="W151" s="10"/>
      <c r="X151" s="10"/>
      <c r="Y151" s="11"/>
      <c r="Z151" s="40">
        <v>84</v>
      </c>
      <c r="AA151" s="41" t="s">
        <v>135</v>
      </c>
      <c r="AB151" s="42">
        <v>35</v>
      </c>
      <c r="AC151" s="42">
        <f t="shared" ref="AC151:AC160" si="14">AB151*Z151</f>
        <v>2940</v>
      </c>
      <c r="AD151" s="42">
        <v>10</v>
      </c>
      <c r="AE151" s="42">
        <f t="shared" ref="AE151:AE160" si="15">AD151*Z151</f>
        <v>840</v>
      </c>
      <c r="AF151" s="55">
        <f t="shared" ref="AF151:AF158" si="16">AE151+AC151</f>
        <v>3780</v>
      </c>
      <c r="AG151" s="43"/>
    </row>
    <row r="152" spans="1:33" ht="20.45" customHeight="1">
      <c r="A152" s="37"/>
      <c r="B152" s="38"/>
      <c r="C152" s="39"/>
      <c r="D152" s="39" t="s">
        <v>61</v>
      </c>
      <c r="E152" s="10" t="s">
        <v>210</v>
      </c>
      <c r="F152" s="10"/>
      <c r="G152" s="11"/>
      <c r="H152" s="10"/>
      <c r="I152" s="10"/>
      <c r="J152" s="9" t="s">
        <v>216</v>
      </c>
      <c r="K152" s="10"/>
      <c r="L152" s="39"/>
      <c r="M152" s="10"/>
      <c r="N152" s="11"/>
      <c r="O152" s="10"/>
      <c r="P152" s="10"/>
      <c r="Q152" s="10"/>
      <c r="R152" s="10"/>
      <c r="S152" s="10"/>
      <c r="T152" s="10"/>
      <c r="U152" s="10"/>
      <c r="V152" s="10"/>
      <c r="W152" s="10"/>
      <c r="X152" s="10"/>
      <c r="Y152" s="11"/>
      <c r="Z152" s="40">
        <v>16</v>
      </c>
      <c r="AA152" s="41" t="s">
        <v>174</v>
      </c>
      <c r="AB152" s="42">
        <v>12</v>
      </c>
      <c r="AC152" s="42">
        <f t="shared" si="14"/>
        <v>192</v>
      </c>
      <c r="AD152" s="42">
        <v>10</v>
      </c>
      <c r="AE152" s="42">
        <f t="shared" si="15"/>
        <v>160</v>
      </c>
      <c r="AF152" s="55">
        <f t="shared" si="16"/>
        <v>352</v>
      </c>
      <c r="AG152" s="43"/>
    </row>
    <row r="153" spans="1:33" ht="20.45" customHeight="1">
      <c r="A153" s="37"/>
      <c r="B153" s="38"/>
      <c r="C153" s="39"/>
      <c r="D153" s="39" t="s">
        <v>61</v>
      </c>
      <c r="E153" s="10" t="s">
        <v>211</v>
      </c>
      <c r="F153" s="10"/>
      <c r="G153" s="11"/>
      <c r="H153" s="10"/>
      <c r="I153" s="10"/>
      <c r="J153" s="9" t="s">
        <v>216</v>
      </c>
      <c r="K153" s="10"/>
      <c r="L153" s="39"/>
      <c r="M153" s="10"/>
      <c r="N153" s="11"/>
      <c r="O153" s="10"/>
      <c r="P153" s="10"/>
      <c r="Q153" s="10"/>
      <c r="R153" s="10"/>
      <c r="S153" s="10"/>
      <c r="T153" s="10"/>
      <c r="U153" s="10"/>
      <c r="V153" s="10"/>
      <c r="W153" s="10"/>
      <c r="X153" s="10"/>
      <c r="Y153" s="11"/>
      <c r="Z153" s="40">
        <v>16</v>
      </c>
      <c r="AA153" s="41" t="s">
        <v>174</v>
      </c>
      <c r="AB153" s="42">
        <v>10</v>
      </c>
      <c r="AC153" s="42">
        <f t="shared" si="14"/>
        <v>160</v>
      </c>
      <c r="AD153" s="42">
        <v>10</v>
      </c>
      <c r="AE153" s="42">
        <f t="shared" si="15"/>
        <v>160</v>
      </c>
      <c r="AF153" s="55">
        <f t="shared" si="16"/>
        <v>320</v>
      </c>
      <c r="AG153" s="43"/>
    </row>
    <row r="154" spans="1:33" ht="20.45" customHeight="1">
      <c r="A154" s="37"/>
      <c r="B154" s="38"/>
      <c r="C154" s="39"/>
      <c r="D154" s="39" t="s">
        <v>61</v>
      </c>
      <c r="E154" s="39" t="s">
        <v>214</v>
      </c>
      <c r="F154" s="10"/>
      <c r="G154" s="11"/>
      <c r="H154" s="10"/>
      <c r="I154" s="10"/>
      <c r="J154" s="9" t="s">
        <v>216</v>
      </c>
      <c r="K154" s="10"/>
      <c r="L154" s="39"/>
      <c r="M154" s="10"/>
      <c r="N154" s="11"/>
      <c r="O154" s="10"/>
      <c r="P154" s="10"/>
      <c r="Q154" s="10"/>
      <c r="R154" s="10"/>
      <c r="S154" s="10"/>
      <c r="T154" s="10"/>
      <c r="U154" s="10"/>
      <c r="V154" s="10"/>
      <c r="W154" s="10"/>
      <c r="X154" s="10"/>
      <c r="Y154" s="11"/>
      <c r="Z154" s="40">
        <v>8</v>
      </c>
      <c r="AA154" s="41" t="s">
        <v>174</v>
      </c>
      <c r="AB154" s="42">
        <v>35</v>
      </c>
      <c r="AC154" s="42">
        <f t="shared" si="14"/>
        <v>280</v>
      </c>
      <c r="AD154" s="42">
        <v>10</v>
      </c>
      <c r="AE154" s="42">
        <f t="shared" si="15"/>
        <v>80</v>
      </c>
      <c r="AF154" s="55">
        <f t="shared" si="16"/>
        <v>360</v>
      </c>
      <c r="AG154" s="43"/>
    </row>
    <row r="155" spans="1:33" ht="20.45" customHeight="1">
      <c r="A155" s="37"/>
      <c r="B155" s="38"/>
      <c r="C155" s="39"/>
      <c r="D155" s="39" t="s">
        <v>61</v>
      </c>
      <c r="E155" s="39" t="s">
        <v>217</v>
      </c>
      <c r="F155" s="10"/>
      <c r="G155" s="11"/>
      <c r="H155" s="10"/>
      <c r="I155" s="10"/>
      <c r="J155" s="9" t="s">
        <v>216</v>
      </c>
      <c r="K155" s="10"/>
      <c r="L155" s="39"/>
      <c r="M155" s="10"/>
      <c r="N155" s="11"/>
      <c r="O155" s="10"/>
      <c r="P155" s="10"/>
      <c r="Q155" s="10"/>
      <c r="R155" s="10"/>
      <c r="S155" s="10"/>
      <c r="T155" s="10"/>
      <c r="U155" s="10"/>
      <c r="V155" s="10"/>
      <c r="W155" s="10"/>
      <c r="X155" s="10"/>
      <c r="Y155" s="11"/>
      <c r="Z155" s="40">
        <v>8</v>
      </c>
      <c r="AA155" s="41" t="s">
        <v>174</v>
      </c>
      <c r="AB155" s="42">
        <v>13</v>
      </c>
      <c r="AC155" s="42">
        <f>AB155*Z155</f>
        <v>104</v>
      </c>
      <c r="AD155" s="42">
        <v>10</v>
      </c>
      <c r="AE155" s="42">
        <f>AD155*Z155</f>
        <v>80</v>
      </c>
      <c r="AF155" s="55">
        <f t="shared" si="16"/>
        <v>184</v>
      </c>
      <c r="AG155" s="43"/>
    </row>
    <row r="156" spans="1:33" ht="20.45" customHeight="1">
      <c r="A156" s="37"/>
      <c r="B156" s="38"/>
      <c r="C156" s="39"/>
      <c r="D156" s="39" t="s">
        <v>61</v>
      </c>
      <c r="E156" s="39" t="s">
        <v>218</v>
      </c>
      <c r="F156" s="10"/>
      <c r="G156" s="11"/>
      <c r="H156" s="10"/>
      <c r="I156" s="10"/>
      <c r="J156" s="9" t="s">
        <v>216</v>
      </c>
      <c r="K156" s="10"/>
      <c r="L156" s="39"/>
      <c r="M156" s="10"/>
      <c r="N156" s="11"/>
      <c r="O156" s="10"/>
      <c r="P156" s="10"/>
      <c r="Q156" s="10"/>
      <c r="R156" s="10"/>
      <c r="S156" s="10"/>
      <c r="T156" s="10"/>
      <c r="U156" s="10"/>
      <c r="V156" s="10"/>
      <c r="W156" s="10"/>
      <c r="X156" s="10"/>
      <c r="Y156" s="11"/>
      <c r="Z156" s="40">
        <v>12</v>
      </c>
      <c r="AA156" s="41" t="s">
        <v>174</v>
      </c>
      <c r="AB156" s="42">
        <v>200</v>
      </c>
      <c r="AC156" s="42">
        <f>AB156*Z156</f>
        <v>2400</v>
      </c>
      <c r="AD156" s="42">
        <v>30</v>
      </c>
      <c r="AE156" s="42">
        <f>AD156*Z156</f>
        <v>360</v>
      </c>
      <c r="AF156" s="55">
        <f t="shared" si="16"/>
        <v>2760</v>
      </c>
      <c r="AG156" s="43"/>
    </row>
    <row r="157" spans="1:33" ht="20.45" customHeight="1">
      <c r="A157" s="37"/>
      <c r="B157" s="38"/>
      <c r="C157" s="39"/>
      <c r="D157" s="39" t="s">
        <v>61</v>
      </c>
      <c r="E157" s="39" t="s">
        <v>219</v>
      </c>
      <c r="F157" s="10"/>
      <c r="G157" s="11"/>
      <c r="H157" s="10"/>
      <c r="I157" s="10"/>
      <c r="J157" s="9" t="s">
        <v>216</v>
      </c>
      <c r="K157" s="10"/>
      <c r="L157" s="39"/>
      <c r="M157" s="10"/>
      <c r="N157" s="11"/>
      <c r="O157" s="10"/>
      <c r="P157" s="10"/>
      <c r="Q157" s="10"/>
      <c r="R157" s="10"/>
      <c r="S157" s="10"/>
      <c r="T157" s="10"/>
      <c r="U157" s="10"/>
      <c r="V157" s="10"/>
      <c r="W157" s="10"/>
      <c r="X157" s="10"/>
      <c r="Y157" s="11"/>
      <c r="Z157" s="40">
        <v>12</v>
      </c>
      <c r="AA157" s="41" t="s">
        <v>174</v>
      </c>
      <c r="AB157" s="42">
        <v>145</v>
      </c>
      <c r="AC157" s="42">
        <f>AB157*Z157</f>
        <v>1740</v>
      </c>
      <c r="AD157" s="42">
        <v>30</v>
      </c>
      <c r="AE157" s="42">
        <f>AD157*Z157</f>
        <v>360</v>
      </c>
      <c r="AF157" s="55">
        <f t="shared" si="16"/>
        <v>2100</v>
      </c>
      <c r="AG157" s="43"/>
    </row>
    <row r="158" spans="1:33" ht="20.45" customHeight="1">
      <c r="A158" s="37"/>
      <c r="B158" s="38"/>
      <c r="C158" s="39"/>
      <c r="D158" s="39" t="s">
        <v>61</v>
      </c>
      <c r="E158" s="39" t="s">
        <v>220</v>
      </c>
      <c r="F158" s="10"/>
      <c r="G158" s="11"/>
      <c r="H158" s="10"/>
      <c r="I158" s="10"/>
      <c r="J158" s="9"/>
      <c r="K158" s="10"/>
      <c r="L158" s="39"/>
      <c r="M158" s="10"/>
      <c r="N158" s="9"/>
      <c r="O158" s="9" t="s">
        <v>216</v>
      </c>
      <c r="P158" s="9"/>
      <c r="Q158" s="10"/>
      <c r="R158" s="10"/>
      <c r="S158" s="10"/>
      <c r="T158" s="10"/>
      <c r="U158" s="10"/>
      <c r="V158" s="10"/>
      <c r="W158" s="10"/>
      <c r="X158" s="10"/>
      <c r="Y158" s="11"/>
      <c r="Z158" s="40">
        <v>8</v>
      </c>
      <c r="AA158" s="41" t="s">
        <v>174</v>
      </c>
      <c r="AB158" s="42">
        <v>500</v>
      </c>
      <c r="AC158" s="42">
        <f>AB158*Z158</f>
        <v>4000</v>
      </c>
      <c r="AD158" s="42">
        <v>30</v>
      </c>
      <c r="AE158" s="42">
        <f>AD158*Z158</f>
        <v>240</v>
      </c>
      <c r="AF158" s="55">
        <f t="shared" si="16"/>
        <v>4240</v>
      </c>
      <c r="AG158" s="43"/>
    </row>
    <row r="159" spans="1:33" ht="20.45" customHeight="1">
      <c r="A159" s="37"/>
      <c r="B159" s="38"/>
      <c r="C159" s="39"/>
      <c r="D159" s="39" t="s">
        <v>61</v>
      </c>
      <c r="E159" s="39" t="s">
        <v>202</v>
      </c>
      <c r="F159" s="10"/>
      <c r="G159" s="11"/>
      <c r="H159" s="10"/>
      <c r="I159" s="10"/>
      <c r="J159" s="10"/>
      <c r="K159" s="10"/>
      <c r="L159" s="10"/>
      <c r="M159" s="10"/>
      <c r="N159" s="10"/>
      <c r="O159" s="10"/>
      <c r="P159" s="10"/>
      <c r="Q159" s="10"/>
      <c r="R159" s="10"/>
      <c r="S159" s="10"/>
      <c r="T159" s="10"/>
      <c r="U159" s="10"/>
      <c r="V159" s="10"/>
      <c r="W159" s="10"/>
      <c r="X159" s="10"/>
      <c r="Y159" s="11"/>
      <c r="Z159" s="40">
        <v>1</v>
      </c>
      <c r="AA159" s="41" t="s">
        <v>205</v>
      </c>
      <c r="AB159" s="42">
        <v>0</v>
      </c>
      <c r="AC159" s="42">
        <f t="shared" si="14"/>
        <v>0</v>
      </c>
      <c r="AD159" s="42">
        <v>0</v>
      </c>
      <c r="AE159" s="42">
        <f t="shared" si="15"/>
        <v>0</v>
      </c>
      <c r="AF159" s="55">
        <v>600</v>
      </c>
      <c r="AG159" s="43"/>
    </row>
    <row r="160" spans="1:33" ht="20.45" customHeight="1">
      <c r="A160" s="37"/>
      <c r="B160" s="38"/>
      <c r="C160" s="39"/>
      <c r="D160" s="39" t="s">
        <v>61</v>
      </c>
      <c r="E160" s="10" t="s">
        <v>203</v>
      </c>
      <c r="F160" s="10"/>
      <c r="G160" s="11"/>
      <c r="H160" s="10"/>
      <c r="I160" s="10"/>
      <c r="J160" s="10"/>
      <c r="K160" s="10"/>
      <c r="L160" s="10"/>
      <c r="M160" s="10"/>
      <c r="N160" s="10"/>
      <c r="O160" s="10"/>
      <c r="P160" s="10"/>
      <c r="Q160" s="10"/>
      <c r="R160" s="10"/>
      <c r="S160" s="10"/>
      <c r="T160" s="10"/>
      <c r="U160" s="10"/>
      <c r="V160" s="10"/>
      <c r="W160" s="10"/>
      <c r="X160" s="10"/>
      <c r="Y160" s="11"/>
      <c r="Z160" s="40">
        <v>1</v>
      </c>
      <c r="AA160" s="41" t="s">
        <v>205</v>
      </c>
      <c r="AB160" s="42">
        <v>0</v>
      </c>
      <c r="AC160" s="42">
        <f t="shared" si="14"/>
        <v>0</v>
      </c>
      <c r="AD160" s="42">
        <v>0</v>
      </c>
      <c r="AE160" s="42">
        <f t="shared" si="15"/>
        <v>0</v>
      </c>
      <c r="AF160" s="55">
        <v>300</v>
      </c>
      <c r="AG160" s="43"/>
    </row>
    <row r="161" spans="1:33" ht="20.45" customHeight="1">
      <c r="A161" s="37"/>
      <c r="B161" s="38"/>
      <c r="C161" s="45"/>
      <c r="D161" s="39"/>
      <c r="E161" s="11"/>
      <c r="F161" s="10"/>
      <c r="G161" s="11"/>
      <c r="H161" s="10"/>
      <c r="I161" s="10"/>
      <c r="J161" s="10"/>
      <c r="K161" s="10"/>
      <c r="L161" s="10"/>
      <c r="M161" s="10"/>
      <c r="N161" s="10"/>
      <c r="O161" s="10"/>
      <c r="P161" s="10"/>
      <c r="Q161" s="10"/>
      <c r="R161" s="10"/>
      <c r="S161" s="10"/>
      <c r="T161" s="10"/>
      <c r="U161" s="10"/>
      <c r="V161" s="10"/>
      <c r="W161" s="10"/>
      <c r="X161" s="10"/>
      <c r="Y161" s="46" t="s">
        <v>206</v>
      </c>
      <c r="Z161" s="40"/>
      <c r="AA161" s="41"/>
      <c r="AB161" s="42"/>
      <c r="AC161" s="42"/>
      <c r="AD161" s="42"/>
      <c r="AE161" s="42"/>
      <c r="AF161" s="56">
        <f>SUM(AF151:AF160)</f>
        <v>14996</v>
      </c>
      <c r="AG161" s="43"/>
    </row>
    <row r="162" spans="1:33" ht="20.45" customHeight="1">
      <c r="A162" s="37"/>
      <c r="B162" s="47" t="s">
        <v>192</v>
      </c>
      <c r="C162" s="48"/>
      <c r="D162" s="50" t="s">
        <v>198</v>
      </c>
      <c r="E162" s="10"/>
      <c r="F162" s="10"/>
      <c r="G162" s="11"/>
      <c r="H162" s="10"/>
      <c r="I162" s="10"/>
      <c r="J162" s="10"/>
      <c r="K162" s="10"/>
      <c r="L162" s="10"/>
      <c r="M162" s="10"/>
      <c r="N162" s="10"/>
      <c r="O162" s="10"/>
      <c r="P162" s="10"/>
      <c r="Q162" s="10"/>
      <c r="R162" s="10"/>
      <c r="S162" s="10"/>
      <c r="T162" s="10"/>
      <c r="U162" s="10"/>
      <c r="V162" s="10"/>
      <c r="W162" s="10"/>
      <c r="X162" s="10"/>
      <c r="Y162" s="11"/>
      <c r="Z162" s="40"/>
      <c r="AA162" s="41"/>
      <c r="AB162" s="42"/>
      <c r="AC162" s="42"/>
      <c r="AD162" s="42"/>
      <c r="AE162" s="42"/>
      <c r="AF162" s="55"/>
      <c r="AG162" s="43"/>
    </row>
    <row r="163" spans="1:33" ht="20.45" customHeight="1">
      <c r="A163" s="37"/>
      <c r="B163" s="38"/>
      <c r="C163" s="39"/>
      <c r="D163" s="39" t="s">
        <v>61</v>
      </c>
      <c r="E163" s="9" t="s">
        <v>221</v>
      </c>
      <c r="F163" s="10"/>
      <c r="G163" s="11"/>
      <c r="H163" s="10"/>
      <c r="I163" s="10"/>
      <c r="J163" s="10"/>
      <c r="K163" s="10"/>
      <c r="L163" s="10"/>
      <c r="M163" s="10"/>
      <c r="N163" s="10"/>
      <c r="O163" s="10"/>
      <c r="P163" s="10"/>
      <c r="Q163" s="10"/>
      <c r="R163" s="10"/>
      <c r="S163" s="10"/>
      <c r="T163" s="10"/>
      <c r="U163" s="10"/>
      <c r="V163" s="10"/>
      <c r="W163" s="10"/>
      <c r="X163" s="10"/>
      <c r="Y163" s="11"/>
      <c r="Z163" s="40">
        <v>24</v>
      </c>
      <c r="AA163" s="41" t="s">
        <v>135</v>
      </c>
      <c r="AB163" s="42">
        <v>35</v>
      </c>
      <c r="AC163" s="42">
        <f t="shared" ref="AC163:AC174" si="17">AB163*Z163</f>
        <v>840</v>
      </c>
      <c r="AD163" s="42">
        <v>10</v>
      </c>
      <c r="AE163" s="42">
        <f t="shared" ref="AE163:AE174" si="18">AD163*Z163</f>
        <v>240</v>
      </c>
      <c r="AF163" s="55">
        <f t="shared" ref="AF163:AF172" si="19">AE163+AC163</f>
        <v>1080</v>
      </c>
      <c r="AG163" s="43"/>
    </row>
    <row r="164" spans="1:33" ht="20.45" customHeight="1">
      <c r="A164" s="37"/>
      <c r="B164" s="38"/>
      <c r="C164" s="39"/>
      <c r="D164" s="39" t="s">
        <v>61</v>
      </c>
      <c r="E164" s="39" t="s">
        <v>208</v>
      </c>
      <c r="F164" s="10"/>
      <c r="G164" s="11"/>
      <c r="H164" s="10"/>
      <c r="I164" s="10"/>
      <c r="J164" s="10"/>
      <c r="K164" s="10"/>
      <c r="L164" s="10"/>
      <c r="M164" s="10"/>
      <c r="N164" s="10"/>
      <c r="O164" s="10"/>
      <c r="P164" s="10"/>
      <c r="Q164" s="10"/>
      <c r="R164" s="10"/>
      <c r="S164" s="10"/>
      <c r="T164" s="10"/>
      <c r="U164" s="10"/>
      <c r="V164" s="10"/>
      <c r="W164" s="10"/>
      <c r="X164" s="10"/>
      <c r="Y164" s="11"/>
      <c r="Z164" s="40">
        <v>72</v>
      </c>
      <c r="AA164" s="41" t="s">
        <v>135</v>
      </c>
      <c r="AB164" s="42">
        <v>17</v>
      </c>
      <c r="AC164" s="42">
        <f t="shared" si="17"/>
        <v>1224</v>
      </c>
      <c r="AD164" s="42">
        <v>10</v>
      </c>
      <c r="AE164" s="42">
        <f t="shared" si="18"/>
        <v>720</v>
      </c>
      <c r="AF164" s="55">
        <f t="shared" si="19"/>
        <v>1944</v>
      </c>
      <c r="AG164" s="43"/>
    </row>
    <row r="165" spans="1:33" ht="20.45" customHeight="1">
      <c r="A165" s="37"/>
      <c r="B165" s="38"/>
      <c r="C165" s="39"/>
      <c r="D165" s="39" t="s">
        <v>61</v>
      </c>
      <c r="E165" s="10" t="s">
        <v>217</v>
      </c>
      <c r="F165" s="10"/>
      <c r="G165" s="11"/>
      <c r="H165" s="10"/>
      <c r="I165" s="10"/>
      <c r="J165" s="10" t="s">
        <v>66</v>
      </c>
      <c r="K165" s="9" t="s">
        <v>209</v>
      </c>
      <c r="L165" s="9"/>
      <c r="M165" s="10"/>
      <c r="N165" s="10"/>
      <c r="O165" s="10"/>
      <c r="P165" s="10"/>
      <c r="Q165" s="10"/>
      <c r="R165" s="10"/>
      <c r="S165" s="10"/>
      <c r="T165" s="10"/>
      <c r="U165" s="10"/>
      <c r="V165" s="10"/>
      <c r="W165" s="10"/>
      <c r="X165" s="10"/>
      <c r="Y165" s="11"/>
      <c r="Z165" s="40">
        <v>4</v>
      </c>
      <c r="AA165" s="41" t="s">
        <v>174</v>
      </c>
      <c r="AB165" s="42">
        <v>16</v>
      </c>
      <c r="AC165" s="42">
        <f t="shared" si="17"/>
        <v>64</v>
      </c>
      <c r="AD165" s="42">
        <v>10</v>
      </c>
      <c r="AE165" s="42">
        <f t="shared" si="18"/>
        <v>40</v>
      </c>
      <c r="AF165" s="55">
        <f t="shared" si="19"/>
        <v>104</v>
      </c>
      <c r="AG165" s="43"/>
    </row>
    <row r="166" spans="1:33" ht="20.45" customHeight="1">
      <c r="A166" s="37"/>
      <c r="B166" s="38"/>
      <c r="C166" s="39"/>
      <c r="D166" s="39"/>
      <c r="E166" s="10"/>
      <c r="F166" s="10"/>
      <c r="G166" s="11"/>
      <c r="H166" s="10"/>
      <c r="I166" s="10"/>
      <c r="J166" s="10" t="s">
        <v>66</v>
      </c>
      <c r="K166" s="9" t="s">
        <v>223</v>
      </c>
      <c r="L166" s="9"/>
      <c r="M166" s="10"/>
      <c r="N166" s="10"/>
      <c r="O166" s="10"/>
      <c r="P166" s="10"/>
      <c r="Q166" s="10"/>
      <c r="R166" s="10"/>
      <c r="S166" s="10"/>
      <c r="T166" s="10"/>
      <c r="U166" s="10"/>
      <c r="V166" s="10"/>
      <c r="W166" s="10"/>
      <c r="X166" s="10"/>
      <c r="Y166" s="11"/>
      <c r="Z166" s="40">
        <v>16</v>
      </c>
      <c r="AA166" s="41" t="s">
        <v>174</v>
      </c>
      <c r="AB166" s="42">
        <v>13</v>
      </c>
      <c r="AC166" s="42">
        <f t="shared" si="17"/>
        <v>208</v>
      </c>
      <c r="AD166" s="42">
        <v>10</v>
      </c>
      <c r="AE166" s="42">
        <f t="shared" si="18"/>
        <v>160</v>
      </c>
      <c r="AF166" s="55">
        <f t="shared" si="19"/>
        <v>368</v>
      </c>
      <c r="AG166" s="43"/>
    </row>
    <row r="167" spans="1:33" ht="20.45" customHeight="1">
      <c r="A167" s="37"/>
      <c r="B167" s="38"/>
      <c r="C167" s="39"/>
      <c r="D167" s="39" t="s">
        <v>61</v>
      </c>
      <c r="E167" s="10" t="s">
        <v>210</v>
      </c>
      <c r="F167" s="10"/>
      <c r="G167" s="11"/>
      <c r="H167" s="10"/>
      <c r="I167" s="10"/>
      <c r="J167" s="10" t="s">
        <v>66</v>
      </c>
      <c r="K167" s="9" t="s">
        <v>209</v>
      </c>
      <c r="L167" s="9"/>
      <c r="M167" s="10"/>
      <c r="N167" s="10"/>
      <c r="O167" s="10"/>
      <c r="P167" s="10"/>
      <c r="Q167" s="10"/>
      <c r="R167" s="10"/>
      <c r="S167" s="10"/>
      <c r="T167" s="10"/>
      <c r="U167" s="10"/>
      <c r="V167" s="10"/>
      <c r="W167" s="10"/>
      <c r="X167" s="10"/>
      <c r="Y167" s="11"/>
      <c r="Z167" s="40">
        <v>12</v>
      </c>
      <c r="AA167" s="41" t="s">
        <v>174</v>
      </c>
      <c r="AB167" s="42">
        <v>12</v>
      </c>
      <c r="AC167" s="42">
        <f t="shared" si="17"/>
        <v>144</v>
      </c>
      <c r="AD167" s="42">
        <v>10</v>
      </c>
      <c r="AE167" s="42">
        <f t="shared" si="18"/>
        <v>120</v>
      </c>
      <c r="AF167" s="55">
        <f t="shared" si="19"/>
        <v>264</v>
      </c>
      <c r="AG167" s="43"/>
    </row>
    <row r="168" spans="1:33" ht="20.45" customHeight="1">
      <c r="A168" s="37"/>
      <c r="B168" s="38"/>
      <c r="C168" s="39"/>
      <c r="D168" s="39"/>
      <c r="E168" s="10"/>
      <c r="F168" s="10"/>
      <c r="G168" s="11"/>
      <c r="H168" s="10"/>
      <c r="I168" s="10"/>
      <c r="J168" s="10" t="s">
        <v>66</v>
      </c>
      <c r="K168" s="9" t="s">
        <v>223</v>
      </c>
      <c r="L168" s="9"/>
      <c r="M168" s="10"/>
      <c r="N168" s="10"/>
      <c r="O168" s="10"/>
      <c r="P168" s="10"/>
      <c r="Q168" s="10"/>
      <c r="R168" s="10"/>
      <c r="S168" s="10"/>
      <c r="T168" s="10"/>
      <c r="U168" s="10"/>
      <c r="V168" s="10"/>
      <c r="W168" s="10"/>
      <c r="X168" s="10"/>
      <c r="Y168" s="11"/>
      <c r="Z168" s="40">
        <v>32</v>
      </c>
      <c r="AA168" s="41" t="s">
        <v>174</v>
      </c>
      <c r="AB168" s="42">
        <v>11</v>
      </c>
      <c r="AC168" s="42">
        <f t="shared" si="17"/>
        <v>352</v>
      </c>
      <c r="AD168" s="42">
        <v>10</v>
      </c>
      <c r="AE168" s="42">
        <f t="shared" si="18"/>
        <v>320</v>
      </c>
      <c r="AF168" s="55">
        <f t="shared" si="19"/>
        <v>672</v>
      </c>
      <c r="AG168" s="43"/>
    </row>
    <row r="169" spans="1:33" ht="20.45" customHeight="1">
      <c r="A169" s="37"/>
      <c r="B169" s="38"/>
      <c r="C169" s="39"/>
      <c r="D169" s="39" t="s">
        <v>61</v>
      </c>
      <c r="E169" s="10" t="s">
        <v>222</v>
      </c>
      <c r="F169" s="10"/>
      <c r="G169" s="11"/>
      <c r="H169" s="9" t="s">
        <v>225</v>
      </c>
      <c r="I169" s="10"/>
      <c r="J169" s="10"/>
      <c r="K169" s="9"/>
      <c r="L169" s="9"/>
      <c r="M169" s="10"/>
      <c r="N169" s="10"/>
      <c r="O169" s="10"/>
      <c r="P169" s="10"/>
      <c r="Q169" s="10"/>
      <c r="R169" s="10"/>
      <c r="S169" s="10"/>
      <c r="T169" s="10"/>
      <c r="U169" s="10"/>
      <c r="V169" s="10"/>
      <c r="W169" s="10"/>
      <c r="X169" s="10"/>
      <c r="Y169" s="11"/>
      <c r="Z169" s="40">
        <v>4</v>
      </c>
      <c r="AA169" s="41" t="s">
        <v>174</v>
      </c>
      <c r="AB169" s="42">
        <v>12</v>
      </c>
      <c r="AC169" s="42">
        <f t="shared" si="17"/>
        <v>48</v>
      </c>
      <c r="AD169" s="42">
        <v>10</v>
      </c>
      <c r="AE169" s="42">
        <f t="shared" si="18"/>
        <v>40</v>
      </c>
      <c r="AF169" s="55">
        <f t="shared" si="19"/>
        <v>88</v>
      </c>
      <c r="AG169" s="43"/>
    </row>
    <row r="170" spans="1:33" ht="20.45" customHeight="1">
      <c r="A170" s="37"/>
      <c r="B170" s="38"/>
      <c r="C170" s="39"/>
      <c r="D170" s="39" t="s">
        <v>61</v>
      </c>
      <c r="E170" s="10" t="s">
        <v>224</v>
      </c>
      <c r="F170" s="10"/>
      <c r="G170" s="11"/>
      <c r="H170" s="10"/>
      <c r="I170" s="10"/>
      <c r="J170" s="10" t="s">
        <v>66</v>
      </c>
      <c r="K170" s="9" t="s">
        <v>209</v>
      </c>
      <c r="L170" s="9"/>
      <c r="M170" s="10"/>
      <c r="N170" s="10"/>
      <c r="O170" s="10"/>
      <c r="P170" s="10"/>
      <c r="Q170" s="10"/>
      <c r="R170" s="10"/>
      <c r="S170" s="10"/>
      <c r="T170" s="10"/>
      <c r="U170" s="10"/>
      <c r="V170" s="10"/>
      <c r="W170" s="10"/>
      <c r="X170" s="10"/>
      <c r="Y170" s="11"/>
      <c r="Z170" s="40">
        <v>4</v>
      </c>
      <c r="AA170" s="41" t="s">
        <v>174</v>
      </c>
      <c r="AB170" s="42">
        <v>370</v>
      </c>
      <c r="AC170" s="42">
        <f t="shared" si="17"/>
        <v>1480</v>
      </c>
      <c r="AD170" s="42">
        <v>50</v>
      </c>
      <c r="AE170" s="42">
        <f t="shared" si="18"/>
        <v>200</v>
      </c>
      <c r="AF170" s="55">
        <f t="shared" si="19"/>
        <v>1680</v>
      </c>
      <c r="AG170" s="43"/>
    </row>
    <row r="171" spans="1:33" ht="20.45" customHeight="1">
      <c r="A171" s="37"/>
      <c r="B171" s="38"/>
      <c r="C171" s="39"/>
      <c r="D171" s="39"/>
      <c r="E171" s="10"/>
      <c r="F171" s="10"/>
      <c r="G171" s="11"/>
      <c r="H171" s="10"/>
      <c r="I171" s="10"/>
      <c r="J171" s="10" t="s">
        <v>66</v>
      </c>
      <c r="K171" s="9" t="s">
        <v>223</v>
      </c>
      <c r="L171" s="9"/>
      <c r="M171" s="10"/>
      <c r="N171" s="10"/>
      <c r="O171" s="10"/>
      <c r="P171" s="10"/>
      <c r="Q171" s="10"/>
      <c r="R171" s="10"/>
      <c r="S171" s="10"/>
      <c r="T171" s="10"/>
      <c r="U171" s="10"/>
      <c r="V171" s="10"/>
      <c r="W171" s="10"/>
      <c r="X171" s="10"/>
      <c r="Y171" s="11"/>
      <c r="Z171" s="40">
        <v>4</v>
      </c>
      <c r="AA171" s="41" t="s">
        <v>174</v>
      </c>
      <c r="AB171" s="42">
        <v>275</v>
      </c>
      <c r="AC171" s="42">
        <f t="shared" si="17"/>
        <v>1100</v>
      </c>
      <c r="AD171" s="42">
        <v>50</v>
      </c>
      <c r="AE171" s="42">
        <f t="shared" si="18"/>
        <v>200</v>
      </c>
      <c r="AF171" s="55">
        <f t="shared" si="19"/>
        <v>1300</v>
      </c>
      <c r="AG171" s="43"/>
    </row>
    <row r="172" spans="1:33" ht="20.45" customHeight="1">
      <c r="A172" s="37"/>
      <c r="B172" s="38"/>
      <c r="C172" s="39"/>
      <c r="D172" s="39" t="s">
        <v>61</v>
      </c>
      <c r="E172" s="39" t="s">
        <v>220</v>
      </c>
      <c r="F172" s="10"/>
      <c r="G172" s="11"/>
      <c r="H172" s="10"/>
      <c r="I172" s="10"/>
      <c r="J172" s="9"/>
      <c r="K172" s="10"/>
      <c r="L172" s="39"/>
      <c r="M172" s="10"/>
      <c r="N172" s="9"/>
      <c r="O172" s="9"/>
      <c r="P172" s="9" t="s">
        <v>216</v>
      </c>
      <c r="Q172" s="9"/>
      <c r="R172" s="10"/>
      <c r="S172" s="10"/>
      <c r="T172" s="10"/>
      <c r="U172" s="10"/>
      <c r="V172" s="10"/>
      <c r="W172" s="10"/>
      <c r="X172" s="10"/>
      <c r="Y172" s="11"/>
      <c r="Z172" s="40">
        <v>4</v>
      </c>
      <c r="AA172" s="41" t="s">
        <v>174</v>
      </c>
      <c r="AB172" s="42">
        <v>500</v>
      </c>
      <c r="AC172" s="42">
        <f t="shared" si="17"/>
        <v>2000</v>
      </c>
      <c r="AD172" s="42">
        <v>50</v>
      </c>
      <c r="AE172" s="42">
        <f t="shared" si="18"/>
        <v>200</v>
      </c>
      <c r="AF172" s="55">
        <f t="shared" si="19"/>
        <v>2200</v>
      </c>
      <c r="AG172" s="43"/>
    </row>
    <row r="173" spans="1:33" ht="20.45" customHeight="1">
      <c r="A173" s="37"/>
      <c r="B173" s="38"/>
      <c r="C173" s="39"/>
      <c r="D173" s="39" t="s">
        <v>61</v>
      </c>
      <c r="E173" s="39" t="s">
        <v>202</v>
      </c>
      <c r="F173" s="10"/>
      <c r="G173" s="11"/>
      <c r="H173" s="10"/>
      <c r="I173" s="10"/>
      <c r="J173" s="10"/>
      <c r="K173" s="10"/>
      <c r="L173" s="10"/>
      <c r="M173" s="10"/>
      <c r="N173" s="10"/>
      <c r="O173" s="10"/>
      <c r="P173" s="10"/>
      <c r="Q173" s="10"/>
      <c r="R173" s="10"/>
      <c r="S173" s="10"/>
      <c r="T173" s="10"/>
      <c r="U173" s="10"/>
      <c r="V173" s="10"/>
      <c r="W173" s="10"/>
      <c r="X173" s="10"/>
      <c r="Y173" s="11"/>
      <c r="Z173" s="40">
        <v>1</v>
      </c>
      <c r="AA173" s="41" t="s">
        <v>205</v>
      </c>
      <c r="AB173" s="42">
        <v>0</v>
      </c>
      <c r="AC173" s="42">
        <f t="shared" si="17"/>
        <v>0</v>
      </c>
      <c r="AD173" s="42">
        <v>0</v>
      </c>
      <c r="AE173" s="42">
        <f t="shared" si="18"/>
        <v>0</v>
      </c>
      <c r="AF173" s="55">
        <v>600</v>
      </c>
      <c r="AG173" s="43"/>
    </row>
    <row r="174" spans="1:33" ht="20.45" customHeight="1">
      <c r="A174" s="37"/>
      <c r="B174" s="38"/>
      <c r="C174" s="39"/>
      <c r="D174" s="39" t="s">
        <v>61</v>
      </c>
      <c r="E174" s="10" t="s">
        <v>203</v>
      </c>
      <c r="F174" s="10"/>
      <c r="G174" s="11"/>
      <c r="H174" s="10"/>
      <c r="I174" s="10"/>
      <c r="J174" s="10"/>
      <c r="K174" s="10"/>
      <c r="L174" s="10"/>
      <c r="M174" s="10"/>
      <c r="N174" s="10"/>
      <c r="O174" s="10"/>
      <c r="P174" s="10"/>
      <c r="Q174" s="10"/>
      <c r="R174" s="10"/>
      <c r="S174" s="10"/>
      <c r="T174" s="10"/>
      <c r="U174" s="10"/>
      <c r="V174" s="10"/>
      <c r="W174" s="10"/>
      <c r="X174" s="10"/>
      <c r="Y174" s="11"/>
      <c r="Z174" s="40">
        <v>1</v>
      </c>
      <c r="AA174" s="41" t="s">
        <v>205</v>
      </c>
      <c r="AB174" s="42">
        <v>0</v>
      </c>
      <c r="AC174" s="42">
        <f t="shared" si="17"/>
        <v>0</v>
      </c>
      <c r="AD174" s="42">
        <v>0</v>
      </c>
      <c r="AE174" s="42">
        <f t="shared" si="18"/>
        <v>0</v>
      </c>
      <c r="AF174" s="55">
        <v>300</v>
      </c>
      <c r="AG174" s="43"/>
    </row>
    <row r="175" spans="1:33" ht="20.45" customHeight="1">
      <c r="A175" s="37"/>
      <c r="B175" s="38"/>
      <c r="C175" s="45"/>
      <c r="D175" s="39"/>
      <c r="E175" s="11"/>
      <c r="F175" s="10"/>
      <c r="G175" s="11"/>
      <c r="H175" s="10"/>
      <c r="I175" s="10"/>
      <c r="J175" s="10"/>
      <c r="K175" s="10"/>
      <c r="L175" s="10"/>
      <c r="M175" s="10"/>
      <c r="N175" s="10"/>
      <c r="O175" s="10"/>
      <c r="P175" s="10"/>
      <c r="Q175" s="10"/>
      <c r="R175" s="10"/>
      <c r="S175" s="10"/>
      <c r="T175" s="10"/>
      <c r="U175" s="10"/>
      <c r="V175" s="10"/>
      <c r="W175" s="10"/>
      <c r="X175" s="10"/>
      <c r="Y175" s="46" t="s">
        <v>207</v>
      </c>
      <c r="Z175" s="40"/>
      <c r="AA175" s="41"/>
      <c r="AB175" s="42"/>
      <c r="AC175" s="42"/>
      <c r="AD175" s="42"/>
      <c r="AE175" s="42"/>
      <c r="AF175" s="56">
        <f>SUM(AF163:AF174)</f>
        <v>10600</v>
      </c>
      <c r="AG175" s="43"/>
    </row>
    <row r="176" spans="1:33" ht="21.6" customHeight="1">
      <c r="A176" s="37"/>
      <c r="B176" s="47" t="s">
        <v>193</v>
      </c>
      <c r="C176" s="48"/>
      <c r="D176" s="50" t="s">
        <v>200</v>
      </c>
      <c r="E176" s="10"/>
      <c r="F176" s="10"/>
      <c r="G176" s="11"/>
      <c r="H176" s="10"/>
      <c r="I176" s="10"/>
      <c r="J176" s="10"/>
      <c r="K176" s="10"/>
      <c r="L176" s="10"/>
      <c r="M176" s="10"/>
      <c r="N176" s="10"/>
      <c r="O176" s="10"/>
      <c r="P176" s="10"/>
      <c r="Q176" s="10"/>
      <c r="R176" s="10"/>
      <c r="S176" s="10"/>
      <c r="T176" s="10"/>
      <c r="U176" s="10"/>
      <c r="V176" s="10"/>
      <c r="W176" s="10"/>
      <c r="X176" s="10"/>
      <c r="Y176" s="11"/>
      <c r="Z176" s="40"/>
      <c r="AA176" s="41"/>
      <c r="AB176" s="42"/>
      <c r="AC176" s="42"/>
      <c r="AD176" s="42"/>
      <c r="AE176" s="42"/>
      <c r="AF176" s="55"/>
      <c r="AG176" s="43"/>
    </row>
    <row r="177" spans="1:33" ht="21.6" customHeight="1">
      <c r="A177" s="37"/>
      <c r="B177" s="38"/>
      <c r="C177" s="39"/>
      <c r="D177" s="39" t="s">
        <v>61</v>
      </c>
      <c r="E177" s="9" t="s">
        <v>227</v>
      </c>
      <c r="F177" s="10"/>
      <c r="G177" s="11"/>
      <c r="H177" s="10"/>
      <c r="I177" s="10"/>
      <c r="J177" s="10"/>
      <c r="K177" s="10"/>
      <c r="L177" s="10"/>
      <c r="M177" s="10"/>
      <c r="N177" s="10"/>
      <c r="O177" s="10"/>
      <c r="P177" s="10"/>
      <c r="Q177" s="10"/>
      <c r="R177" s="10"/>
      <c r="S177" s="10"/>
      <c r="T177" s="10"/>
      <c r="U177" s="10"/>
      <c r="V177" s="10"/>
      <c r="W177" s="10"/>
      <c r="X177" s="10"/>
      <c r="Y177" s="11"/>
      <c r="Z177" s="40">
        <v>96</v>
      </c>
      <c r="AA177" s="41" t="s">
        <v>235</v>
      </c>
      <c r="AB177" s="42">
        <v>35</v>
      </c>
      <c r="AC177" s="42">
        <f t="shared" ref="AC177:AC186" si="20">AB177*Z177</f>
        <v>3360</v>
      </c>
      <c r="AD177" s="42">
        <v>10</v>
      </c>
      <c r="AE177" s="42">
        <f t="shared" ref="AE177:AE186" si="21">AD177*Z177</f>
        <v>960</v>
      </c>
      <c r="AF177" s="55">
        <f t="shared" ref="AF177:AF184" si="22">AE177+AC177</f>
        <v>4320</v>
      </c>
      <c r="AG177" s="43"/>
    </row>
    <row r="178" spans="1:33" ht="21.6" customHeight="1">
      <c r="A178" s="37"/>
      <c r="B178" s="38"/>
      <c r="C178" s="39"/>
      <c r="D178" s="39" t="s">
        <v>61</v>
      </c>
      <c r="E178" s="10" t="s">
        <v>217</v>
      </c>
      <c r="F178" s="10"/>
      <c r="G178" s="11"/>
      <c r="H178" s="10"/>
      <c r="I178" s="10"/>
      <c r="J178" s="9" t="s">
        <v>228</v>
      </c>
      <c r="K178" s="9"/>
      <c r="L178" s="9"/>
      <c r="M178" s="10"/>
      <c r="N178" s="10"/>
      <c r="O178" s="10"/>
      <c r="P178" s="10"/>
      <c r="Q178" s="10"/>
      <c r="R178" s="10"/>
      <c r="S178" s="10"/>
      <c r="T178" s="10"/>
      <c r="U178" s="10"/>
      <c r="V178" s="10"/>
      <c r="W178" s="10"/>
      <c r="X178" s="10"/>
      <c r="Y178" s="11"/>
      <c r="Z178" s="40">
        <v>8</v>
      </c>
      <c r="AA178" s="41" t="s">
        <v>174</v>
      </c>
      <c r="AB178" s="42">
        <v>34</v>
      </c>
      <c r="AC178" s="42">
        <f t="shared" si="20"/>
        <v>272</v>
      </c>
      <c r="AD178" s="42">
        <v>10</v>
      </c>
      <c r="AE178" s="42">
        <f t="shared" si="21"/>
        <v>80</v>
      </c>
      <c r="AF178" s="55">
        <f t="shared" si="22"/>
        <v>352</v>
      </c>
      <c r="AG178" s="43"/>
    </row>
    <row r="179" spans="1:33" ht="21.6" customHeight="1">
      <c r="A179" s="37"/>
      <c r="B179" s="38"/>
      <c r="C179" s="39"/>
      <c r="D179" s="39" t="s">
        <v>61</v>
      </c>
      <c r="E179" s="10" t="s">
        <v>210</v>
      </c>
      <c r="F179" s="10"/>
      <c r="G179" s="11"/>
      <c r="H179" s="10"/>
      <c r="I179" s="10"/>
      <c r="J179" s="9" t="s">
        <v>228</v>
      </c>
      <c r="K179" s="9"/>
      <c r="L179" s="9"/>
      <c r="M179" s="10"/>
      <c r="N179" s="10"/>
      <c r="O179" s="10"/>
      <c r="P179" s="10"/>
      <c r="Q179" s="10"/>
      <c r="R179" s="10"/>
      <c r="S179" s="10"/>
      <c r="T179" s="10"/>
      <c r="U179" s="10"/>
      <c r="V179" s="10"/>
      <c r="W179" s="10"/>
      <c r="X179" s="10"/>
      <c r="Y179" s="11"/>
      <c r="Z179" s="40">
        <v>16</v>
      </c>
      <c r="AA179" s="41" t="s">
        <v>174</v>
      </c>
      <c r="AB179" s="42">
        <v>28</v>
      </c>
      <c r="AC179" s="42">
        <f t="shared" si="20"/>
        <v>448</v>
      </c>
      <c r="AD179" s="42">
        <v>10</v>
      </c>
      <c r="AE179" s="42">
        <f t="shared" si="21"/>
        <v>160</v>
      </c>
      <c r="AF179" s="55">
        <f t="shared" si="22"/>
        <v>608</v>
      </c>
      <c r="AG179" s="43"/>
    </row>
    <row r="180" spans="1:33" ht="21.6" customHeight="1">
      <c r="A180" s="37"/>
      <c r="B180" s="38"/>
      <c r="C180" s="39"/>
      <c r="D180" s="39" t="s">
        <v>61</v>
      </c>
      <c r="E180" s="10" t="s">
        <v>229</v>
      </c>
      <c r="F180" s="10"/>
      <c r="G180" s="11"/>
      <c r="H180" s="10"/>
      <c r="I180" s="10"/>
      <c r="J180" s="9"/>
      <c r="K180" s="9"/>
      <c r="L180" s="9" t="s">
        <v>228</v>
      </c>
      <c r="M180" s="9"/>
      <c r="N180" s="10"/>
      <c r="O180" s="10"/>
      <c r="P180" s="10"/>
      <c r="Q180" s="10"/>
      <c r="R180" s="10"/>
      <c r="S180" s="10"/>
      <c r="T180" s="10"/>
      <c r="U180" s="10"/>
      <c r="V180" s="10"/>
      <c r="W180" s="10"/>
      <c r="X180" s="10"/>
      <c r="Y180" s="11"/>
      <c r="Z180" s="40">
        <v>16</v>
      </c>
      <c r="AA180" s="41" t="s">
        <v>174</v>
      </c>
      <c r="AB180" s="42">
        <v>264</v>
      </c>
      <c r="AC180" s="42">
        <f t="shared" si="20"/>
        <v>4224</v>
      </c>
      <c r="AD180" s="42">
        <v>30</v>
      </c>
      <c r="AE180" s="42">
        <f t="shared" si="21"/>
        <v>480</v>
      </c>
      <c r="AF180" s="55">
        <f t="shared" si="22"/>
        <v>4704</v>
      </c>
      <c r="AG180" s="43"/>
    </row>
    <row r="181" spans="1:33" ht="21.6" customHeight="1">
      <c r="A181" s="37"/>
      <c r="B181" s="38"/>
      <c r="C181" s="39"/>
      <c r="D181" s="39" t="s">
        <v>61</v>
      </c>
      <c r="E181" s="10" t="s">
        <v>222</v>
      </c>
      <c r="F181" s="10"/>
      <c r="G181" s="11"/>
      <c r="H181" s="9" t="s">
        <v>230</v>
      </c>
      <c r="I181" s="10"/>
      <c r="J181" s="10"/>
      <c r="K181" s="9"/>
      <c r="L181" s="9"/>
      <c r="M181" s="10"/>
      <c r="N181" s="10"/>
      <c r="O181" s="10"/>
      <c r="P181" s="10"/>
      <c r="Q181" s="10"/>
      <c r="R181" s="10"/>
      <c r="S181" s="10"/>
      <c r="T181" s="10"/>
      <c r="U181" s="10"/>
      <c r="V181" s="10"/>
      <c r="W181" s="10"/>
      <c r="X181" s="10"/>
      <c r="Y181" s="11"/>
      <c r="Z181" s="40">
        <v>12</v>
      </c>
      <c r="AA181" s="41" t="s">
        <v>174</v>
      </c>
      <c r="AB181" s="42">
        <v>21</v>
      </c>
      <c r="AC181" s="42">
        <f t="shared" si="20"/>
        <v>252</v>
      </c>
      <c r="AD181" s="42">
        <v>10</v>
      </c>
      <c r="AE181" s="42">
        <f t="shared" si="21"/>
        <v>120</v>
      </c>
      <c r="AF181" s="55">
        <f t="shared" si="22"/>
        <v>372</v>
      </c>
      <c r="AG181" s="43"/>
    </row>
    <row r="182" spans="1:33" ht="21.6" customHeight="1">
      <c r="A182" s="37"/>
      <c r="B182" s="38"/>
      <c r="C182" s="39"/>
      <c r="D182" s="39" t="s">
        <v>61</v>
      </c>
      <c r="E182" s="10" t="s">
        <v>231</v>
      </c>
      <c r="F182" s="10"/>
      <c r="G182" s="11"/>
      <c r="H182" s="10"/>
      <c r="I182" s="10"/>
      <c r="J182" s="10"/>
      <c r="K182" s="9"/>
      <c r="L182" s="9"/>
      <c r="M182" s="10"/>
      <c r="N182" s="9"/>
      <c r="O182" s="10"/>
      <c r="P182" s="10" t="s">
        <v>66</v>
      </c>
      <c r="Q182" s="9" t="s">
        <v>232</v>
      </c>
      <c r="R182" s="10"/>
      <c r="S182" s="10"/>
      <c r="T182" s="10"/>
      <c r="U182" s="10"/>
      <c r="V182" s="10"/>
      <c r="W182" s="10"/>
      <c r="X182" s="10"/>
      <c r="Y182" s="11"/>
      <c r="Z182" s="40">
        <v>16</v>
      </c>
      <c r="AA182" s="41" t="s">
        <v>174</v>
      </c>
      <c r="AB182" s="42">
        <v>62</v>
      </c>
      <c r="AC182" s="42">
        <f t="shared" si="20"/>
        <v>992</v>
      </c>
      <c r="AD182" s="42">
        <v>10</v>
      </c>
      <c r="AE182" s="42">
        <f t="shared" si="21"/>
        <v>160</v>
      </c>
      <c r="AF182" s="55">
        <f t="shared" si="22"/>
        <v>1152</v>
      </c>
      <c r="AG182" s="43"/>
    </row>
    <row r="183" spans="1:33" ht="21.6" customHeight="1">
      <c r="A183" s="37"/>
      <c r="B183" s="38"/>
      <c r="C183" s="39"/>
      <c r="D183" s="39"/>
      <c r="E183" s="10"/>
      <c r="F183" s="10"/>
      <c r="G183" s="11"/>
      <c r="H183" s="10"/>
      <c r="I183" s="10"/>
      <c r="J183" s="10"/>
      <c r="K183" s="9"/>
      <c r="L183" s="9"/>
      <c r="M183" s="10"/>
      <c r="N183" s="10"/>
      <c r="O183" s="10"/>
      <c r="P183" s="10" t="s">
        <v>66</v>
      </c>
      <c r="Q183" s="9" t="s">
        <v>233</v>
      </c>
      <c r="R183" s="10"/>
      <c r="S183" s="10"/>
      <c r="T183" s="10"/>
      <c r="U183" s="10"/>
      <c r="V183" s="10"/>
      <c r="W183" s="10"/>
      <c r="X183" s="10"/>
      <c r="Y183" s="11"/>
      <c r="Z183" s="40">
        <v>8</v>
      </c>
      <c r="AA183" s="41" t="s">
        <v>174</v>
      </c>
      <c r="AB183" s="42">
        <v>50</v>
      </c>
      <c r="AC183" s="42">
        <f t="shared" si="20"/>
        <v>400</v>
      </c>
      <c r="AD183" s="42">
        <v>10</v>
      </c>
      <c r="AE183" s="42">
        <f t="shared" si="21"/>
        <v>80</v>
      </c>
      <c r="AF183" s="55">
        <f t="shared" si="22"/>
        <v>480</v>
      </c>
      <c r="AG183" s="43"/>
    </row>
    <row r="184" spans="1:33" ht="21.6" customHeight="1">
      <c r="A184" s="37"/>
      <c r="B184" s="38"/>
      <c r="C184" s="39"/>
      <c r="D184" s="39" t="s">
        <v>61</v>
      </c>
      <c r="E184" s="10" t="s">
        <v>234</v>
      </c>
      <c r="F184" s="10"/>
      <c r="G184" s="11"/>
      <c r="H184" s="10"/>
      <c r="I184" s="10"/>
      <c r="J184" s="12" t="s">
        <v>233</v>
      </c>
      <c r="K184" s="9"/>
      <c r="L184" s="9"/>
      <c r="M184" s="10"/>
      <c r="N184" s="9"/>
      <c r="O184" s="10"/>
      <c r="P184" s="10"/>
      <c r="Q184" s="9"/>
      <c r="R184" s="10"/>
      <c r="S184" s="10"/>
      <c r="T184" s="10"/>
      <c r="U184" s="10"/>
      <c r="V184" s="10"/>
      <c r="W184" s="10"/>
      <c r="X184" s="10"/>
      <c r="Y184" s="11"/>
      <c r="Z184" s="40">
        <v>4</v>
      </c>
      <c r="AA184" s="41" t="s">
        <v>174</v>
      </c>
      <c r="AB184" s="42">
        <v>722</v>
      </c>
      <c r="AC184" s="42">
        <f t="shared" si="20"/>
        <v>2888</v>
      </c>
      <c r="AD184" s="42">
        <v>50</v>
      </c>
      <c r="AE184" s="42">
        <f t="shared" si="21"/>
        <v>200</v>
      </c>
      <c r="AF184" s="55">
        <f t="shared" si="22"/>
        <v>3088</v>
      </c>
      <c r="AG184" s="43"/>
    </row>
    <row r="185" spans="1:33" ht="21.6" customHeight="1">
      <c r="A185" s="37"/>
      <c r="B185" s="38"/>
      <c r="C185" s="39"/>
      <c r="D185" s="39" t="s">
        <v>61</v>
      </c>
      <c r="E185" s="39" t="s">
        <v>202</v>
      </c>
      <c r="F185" s="10"/>
      <c r="G185" s="11"/>
      <c r="H185" s="10"/>
      <c r="I185" s="10"/>
      <c r="J185" s="10"/>
      <c r="K185" s="10"/>
      <c r="L185" s="10"/>
      <c r="M185" s="10"/>
      <c r="N185" s="10"/>
      <c r="O185" s="10"/>
      <c r="P185" s="10"/>
      <c r="Q185" s="10"/>
      <c r="R185" s="10"/>
      <c r="S185" s="10"/>
      <c r="T185" s="10"/>
      <c r="U185" s="10"/>
      <c r="V185" s="10"/>
      <c r="W185" s="10"/>
      <c r="X185" s="10"/>
      <c r="Y185" s="11"/>
      <c r="Z185" s="40">
        <v>1</v>
      </c>
      <c r="AA185" s="41" t="s">
        <v>205</v>
      </c>
      <c r="AB185" s="42">
        <v>0</v>
      </c>
      <c r="AC185" s="42">
        <f t="shared" si="20"/>
        <v>0</v>
      </c>
      <c r="AD185" s="42">
        <v>0</v>
      </c>
      <c r="AE185" s="42">
        <f t="shared" si="21"/>
        <v>0</v>
      </c>
      <c r="AF185" s="55">
        <v>700</v>
      </c>
      <c r="AG185" s="43"/>
    </row>
    <row r="186" spans="1:33" ht="21.6" customHeight="1">
      <c r="A186" s="37"/>
      <c r="B186" s="38"/>
      <c r="C186" s="39"/>
      <c r="D186" s="39" t="s">
        <v>61</v>
      </c>
      <c r="E186" s="10" t="s">
        <v>203</v>
      </c>
      <c r="F186" s="10"/>
      <c r="G186" s="11"/>
      <c r="H186" s="10"/>
      <c r="I186" s="10"/>
      <c r="J186" s="10"/>
      <c r="K186" s="10"/>
      <c r="L186" s="10"/>
      <c r="M186" s="10"/>
      <c r="N186" s="10"/>
      <c r="O186" s="10"/>
      <c r="P186" s="10"/>
      <c r="Q186" s="10"/>
      <c r="R186" s="10"/>
      <c r="S186" s="10"/>
      <c r="T186" s="10"/>
      <c r="U186" s="10"/>
      <c r="V186" s="10"/>
      <c r="W186" s="10"/>
      <c r="X186" s="10"/>
      <c r="Y186" s="11"/>
      <c r="Z186" s="40">
        <v>1</v>
      </c>
      <c r="AA186" s="41" t="s">
        <v>205</v>
      </c>
      <c r="AB186" s="42">
        <v>0</v>
      </c>
      <c r="AC186" s="42">
        <f t="shared" si="20"/>
        <v>0</v>
      </c>
      <c r="AD186" s="42">
        <v>0</v>
      </c>
      <c r="AE186" s="42">
        <f t="shared" si="21"/>
        <v>0</v>
      </c>
      <c r="AF186" s="55">
        <v>350</v>
      </c>
      <c r="AG186" s="43"/>
    </row>
    <row r="187" spans="1:33" ht="21.6" customHeight="1">
      <c r="A187" s="37"/>
      <c r="B187" s="38"/>
      <c r="C187" s="45"/>
      <c r="D187" s="39"/>
      <c r="E187" s="11"/>
      <c r="F187" s="10"/>
      <c r="G187" s="11"/>
      <c r="H187" s="10"/>
      <c r="I187" s="10"/>
      <c r="J187" s="10"/>
      <c r="K187" s="10"/>
      <c r="L187" s="10"/>
      <c r="M187" s="10"/>
      <c r="N187" s="10"/>
      <c r="O187" s="10"/>
      <c r="P187" s="10"/>
      <c r="Q187" s="10"/>
      <c r="R187" s="10"/>
      <c r="S187" s="10"/>
      <c r="T187" s="10"/>
      <c r="U187" s="10"/>
      <c r="V187" s="10"/>
      <c r="W187" s="10"/>
      <c r="X187" s="10"/>
      <c r="Y187" s="46" t="s">
        <v>226</v>
      </c>
      <c r="Z187" s="40"/>
      <c r="AA187" s="41"/>
      <c r="AB187" s="42"/>
      <c r="AC187" s="42"/>
      <c r="AD187" s="42"/>
      <c r="AE187" s="42"/>
      <c r="AF187" s="56">
        <f>SUM(AF177:AF186)</f>
        <v>16126</v>
      </c>
      <c r="AG187" s="43"/>
    </row>
    <row r="188" spans="1:33" ht="21.6" customHeight="1">
      <c r="A188" s="37"/>
      <c r="B188" s="47" t="s">
        <v>194</v>
      </c>
      <c r="C188" s="48"/>
      <c r="D188" s="50" t="s">
        <v>201</v>
      </c>
      <c r="E188" s="10"/>
      <c r="F188" s="10"/>
      <c r="G188" s="11"/>
      <c r="H188" s="10"/>
      <c r="I188" s="10"/>
      <c r="J188" s="10"/>
      <c r="K188" s="10"/>
      <c r="L188" s="10"/>
      <c r="M188" s="10"/>
      <c r="N188" s="10"/>
      <c r="O188" s="10"/>
      <c r="P188" s="10"/>
      <c r="Q188" s="10"/>
      <c r="R188" s="10"/>
      <c r="S188" s="10"/>
      <c r="T188" s="10"/>
      <c r="U188" s="10"/>
      <c r="V188" s="10"/>
      <c r="W188" s="10"/>
      <c r="X188" s="10"/>
      <c r="Y188" s="11"/>
      <c r="Z188" s="40"/>
      <c r="AA188" s="41"/>
      <c r="AB188" s="42"/>
      <c r="AC188" s="42"/>
      <c r="AD188" s="42"/>
      <c r="AE188" s="42"/>
      <c r="AF188" s="55"/>
      <c r="AG188" s="43"/>
    </row>
    <row r="189" spans="1:33" ht="21.6" customHeight="1">
      <c r="A189" s="37"/>
      <c r="B189" s="38"/>
      <c r="C189" s="39"/>
      <c r="D189" s="39" t="s">
        <v>61</v>
      </c>
      <c r="E189" s="9" t="s">
        <v>227</v>
      </c>
      <c r="F189" s="10"/>
      <c r="G189" s="11"/>
      <c r="H189" s="10"/>
      <c r="I189" s="10"/>
      <c r="J189" s="10"/>
      <c r="K189" s="10"/>
      <c r="L189" s="10"/>
      <c r="M189" s="10"/>
      <c r="N189" s="10"/>
      <c r="O189" s="10"/>
      <c r="P189" s="10"/>
      <c r="Q189" s="10"/>
      <c r="R189" s="10"/>
      <c r="S189" s="10"/>
      <c r="T189" s="10"/>
      <c r="U189" s="10"/>
      <c r="V189" s="10"/>
      <c r="W189" s="10"/>
      <c r="X189" s="10"/>
      <c r="Y189" s="11"/>
      <c r="Z189" s="40">
        <v>120</v>
      </c>
      <c r="AA189" s="41" t="s">
        <v>135</v>
      </c>
      <c r="AB189" s="42">
        <v>20</v>
      </c>
      <c r="AC189" s="42">
        <f t="shared" ref="AC189:AC200" si="23">AB189*Z189</f>
        <v>2400</v>
      </c>
      <c r="AD189" s="42">
        <v>10</v>
      </c>
      <c r="AE189" s="42">
        <f t="shared" ref="AE189:AE200" si="24">AD189*Z189</f>
        <v>1200</v>
      </c>
      <c r="AF189" s="55">
        <f t="shared" ref="AF189:AF198" si="25">AE189+AC189</f>
        <v>3600</v>
      </c>
      <c r="AG189" s="43"/>
    </row>
    <row r="190" spans="1:33" ht="21.6" customHeight="1">
      <c r="A190" s="37"/>
      <c r="B190" s="38"/>
      <c r="C190" s="39"/>
      <c r="D190" s="39" t="s">
        <v>61</v>
      </c>
      <c r="E190" s="9" t="s">
        <v>236</v>
      </c>
      <c r="F190" s="10"/>
      <c r="G190" s="11"/>
      <c r="H190" s="10"/>
      <c r="I190" s="10"/>
      <c r="J190" s="10"/>
      <c r="K190" s="10"/>
      <c r="L190" s="10"/>
      <c r="M190" s="10"/>
      <c r="N190" s="10"/>
      <c r="O190" s="10"/>
      <c r="P190" s="10"/>
      <c r="Q190" s="10"/>
      <c r="R190" s="10"/>
      <c r="S190" s="10"/>
      <c r="T190" s="10"/>
      <c r="U190" s="10"/>
      <c r="V190" s="10"/>
      <c r="W190" s="10"/>
      <c r="X190" s="10"/>
      <c r="Y190" s="11"/>
      <c r="Z190" s="40">
        <v>56</v>
      </c>
      <c r="AA190" s="41" t="s">
        <v>135</v>
      </c>
      <c r="AB190" s="42">
        <v>10</v>
      </c>
      <c r="AC190" s="42">
        <f t="shared" si="23"/>
        <v>560</v>
      </c>
      <c r="AD190" s="42">
        <v>10</v>
      </c>
      <c r="AE190" s="42">
        <f t="shared" si="24"/>
        <v>560</v>
      </c>
      <c r="AF190" s="55">
        <f t="shared" si="25"/>
        <v>1120</v>
      </c>
      <c r="AG190" s="43"/>
    </row>
    <row r="191" spans="1:33" ht="21.6" customHeight="1">
      <c r="A191" s="37"/>
      <c r="B191" s="38"/>
      <c r="C191" s="39"/>
      <c r="D191" s="39" t="s">
        <v>61</v>
      </c>
      <c r="E191" s="10" t="s">
        <v>217</v>
      </c>
      <c r="F191" s="10"/>
      <c r="G191" s="11"/>
      <c r="H191" s="10"/>
      <c r="I191" s="10"/>
      <c r="J191" s="9"/>
      <c r="K191" s="10" t="s">
        <v>66</v>
      </c>
      <c r="L191" s="9" t="s">
        <v>228</v>
      </c>
      <c r="M191" s="10"/>
      <c r="N191" s="10"/>
      <c r="O191" s="10"/>
      <c r="P191" s="10"/>
      <c r="Q191" s="10"/>
      <c r="R191" s="10"/>
      <c r="S191" s="10"/>
      <c r="T191" s="10"/>
      <c r="U191" s="10"/>
      <c r="V191" s="10"/>
      <c r="W191" s="10"/>
      <c r="X191" s="10"/>
      <c r="Y191" s="11"/>
      <c r="Z191" s="40">
        <v>24</v>
      </c>
      <c r="AA191" s="41" t="s">
        <v>174</v>
      </c>
      <c r="AB191" s="42">
        <v>7</v>
      </c>
      <c r="AC191" s="42">
        <f t="shared" si="23"/>
        <v>168</v>
      </c>
      <c r="AD191" s="42">
        <v>10</v>
      </c>
      <c r="AE191" s="42">
        <f t="shared" si="24"/>
        <v>240</v>
      </c>
      <c r="AF191" s="55">
        <f t="shared" si="25"/>
        <v>408</v>
      </c>
      <c r="AG191" s="43"/>
    </row>
    <row r="192" spans="1:33" ht="21.6" customHeight="1">
      <c r="A192" s="37"/>
      <c r="B192" s="38"/>
      <c r="C192" s="39"/>
      <c r="D192" s="39"/>
      <c r="E192" s="10"/>
      <c r="F192" s="10"/>
      <c r="G192" s="11"/>
      <c r="H192" s="10"/>
      <c r="I192" s="10"/>
      <c r="J192" s="10"/>
      <c r="K192" s="10" t="s">
        <v>66</v>
      </c>
      <c r="L192" s="9" t="s">
        <v>233</v>
      </c>
      <c r="M192" s="10"/>
      <c r="N192" s="10"/>
      <c r="O192" s="10"/>
      <c r="P192" s="10"/>
      <c r="Q192" s="9"/>
      <c r="R192" s="10"/>
      <c r="S192" s="10"/>
      <c r="T192" s="10"/>
      <c r="U192" s="10"/>
      <c r="V192" s="10"/>
      <c r="W192" s="10"/>
      <c r="X192" s="10"/>
      <c r="Y192" s="11"/>
      <c r="Z192" s="40">
        <v>24</v>
      </c>
      <c r="AA192" s="41" t="s">
        <v>174</v>
      </c>
      <c r="AB192" s="42">
        <v>5</v>
      </c>
      <c r="AC192" s="42">
        <f t="shared" si="23"/>
        <v>120</v>
      </c>
      <c r="AD192" s="42">
        <v>10</v>
      </c>
      <c r="AE192" s="42">
        <f t="shared" si="24"/>
        <v>240</v>
      </c>
      <c r="AF192" s="55">
        <f t="shared" si="25"/>
        <v>360</v>
      </c>
      <c r="AG192" s="43"/>
    </row>
    <row r="193" spans="1:33" ht="21.6" customHeight="1">
      <c r="A193" s="37"/>
      <c r="B193" s="38"/>
      <c r="C193" s="39"/>
      <c r="D193" s="39" t="s">
        <v>61</v>
      </c>
      <c r="E193" s="10" t="s">
        <v>210</v>
      </c>
      <c r="F193" s="10"/>
      <c r="G193" s="11"/>
      <c r="H193" s="10"/>
      <c r="I193" s="10"/>
      <c r="J193" s="9"/>
      <c r="K193" s="10" t="s">
        <v>66</v>
      </c>
      <c r="L193" s="9" t="s">
        <v>228</v>
      </c>
      <c r="M193" s="10"/>
      <c r="N193" s="10"/>
      <c r="O193" s="10"/>
      <c r="P193" s="10"/>
      <c r="Q193" s="10"/>
      <c r="R193" s="10"/>
      <c r="S193" s="10"/>
      <c r="T193" s="10"/>
      <c r="U193" s="10"/>
      <c r="V193" s="10"/>
      <c r="W193" s="10"/>
      <c r="X193" s="10"/>
      <c r="Y193" s="11"/>
      <c r="Z193" s="40">
        <v>40</v>
      </c>
      <c r="AA193" s="41" t="s">
        <v>174</v>
      </c>
      <c r="AB193" s="42">
        <v>5</v>
      </c>
      <c r="AC193" s="42">
        <f t="shared" si="23"/>
        <v>200</v>
      </c>
      <c r="AD193" s="42">
        <v>10</v>
      </c>
      <c r="AE193" s="42">
        <f t="shared" si="24"/>
        <v>400</v>
      </c>
      <c r="AF193" s="55">
        <f t="shared" si="25"/>
        <v>600</v>
      </c>
      <c r="AG193" s="43"/>
    </row>
    <row r="194" spans="1:33" ht="21.6" customHeight="1">
      <c r="A194" s="37"/>
      <c r="B194" s="38"/>
      <c r="C194" s="39"/>
      <c r="D194" s="39"/>
      <c r="E194" s="10"/>
      <c r="F194" s="10"/>
      <c r="G194" s="11"/>
      <c r="H194" s="10"/>
      <c r="I194" s="10"/>
      <c r="J194" s="10"/>
      <c r="K194" s="10" t="s">
        <v>66</v>
      </c>
      <c r="L194" s="9" t="s">
        <v>233</v>
      </c>
      <c r="M194" s="10"/>
      <c r="N194" s="10"/>
      <c r="O194" s="10"/>
      <c r="P194" s="10"/>
      <c r="Q194" s="9"/>
      <c r="R194" s="10"/>
      <c r="S194" s="10"/>
      <c r="T194" s="10"/>
      <c r="U194" s="10"/>
      <c r="V194" s="10"/>
      <c r="W194" s="10"/>
      <c r="X194" s="10"/>
      <c r="Y194" s="11"/>
      <c r="Z194" s="40">
        <v>32</v>
      </c>
      <c r="AA194" s="41" t="s">
        <v>174</v>
      </c>
      <c r="AB194" s="42">
        <v>4</v>
      </c>
      <c r="AC194" s="42">
        <f t="shared" si="23"/>
        <v>128</v>
      </c>
      <c r="AD194" s="42">
        <v>10</v>
      </c>
      <c r="AE194" s="42">
        <f t="shared" si="24"/>
        <v>320</v>
      </c>
      <c r="AF194" s="55">
        <f t="shared" si="25"/>
        <v>448</v>
      </c>
      <c r="AG194" s="43"/>
    </row>
    <row r="195" spans="1:33" ht="21.6" customHeight="1">
      <c r="A195" s="37"/>
      <c r="B195" s="38"/>
      <c r="C195" s="39"/>
      <c r="D195" s="39" t="s">
        <v>61</v>
      </c>
      <c r="E195" s="10" t="s">
        <v>222</v>
      </c>
      <c r="F195" s="10"/>
      <c r="G195" s="11"/>
      <c r="H195" s="9" t="s">
        <v>230</v>
      </c>
      <c r="I195" s="10"/>
      <c r="J195" s="10"/>
      <c r="K195" s="9"/>
      <c r="L195" s="9"/>
      <c r="M195" s="10"/>
      <c r="N195" s="10"/>
      <c r="O195" s="10"/>
      <c r="P195" s="10"/>
      <c r="Q195" s="10"/>
      <c r="R195" s="10"/>
      <c r="S195" s="10"/>
      <c r="T195" s="10"/>
      <c r="U195" s="10"/>
      <c r="V195" s="10"/>
      <c r="W195" s="10"/>
      <c r="X195" s="10"/>
      <c r="Y195" s="11"/>
      <c r="Z195" s="40">
        <v>4</v>
      </c>
      <c r="AA195" s="41" t="s">
        <v>174</v>
      </c>
      <c r="AB195" s="42">
        <v>4</v>
      </c>
      <c r="AC195" s="42">
        <f t="shared" si="23"/>
        <v>16</v>
      </c>
      <c r="AD195" s="42">
        <v>10</v>
      </c>
      <c r="AE195" s="42">
        <f t="shared" si="24"/>
        <v>40</v>
      </c>
      <c r="AF195" s="55">
        <f t="shared" si="25"/>
        <v>56</v>
      </c>
      <c r="AG195" s="43"/>
    </row>
    <row r="196" spans="1:33" ht="21.6" customHeight="1">
      <c r="A196" s="37"/>
      <c r="B196" s="38"/>
      <c r="C196" s="39"/>
      <c r="D196" s="39" t="s">
        <v>61</v>
      </c>
      <c r="E196" s="10" t="s">
        <v>237</v>
      </c>
      <c r="F196" s="10"/>
      <c r="G196" s="11"/>
      <c r="H196" s="9"/>
      <c r="I196" s="10"/>
      <c r="J196" s="10"/>
      <c r="K196" s="9"/>
      <c r="L196" s="9" t="s">
        <v>238</v>
      </c>
      <c r="M196" s="10"/>
      <c r="N196" s="10"/>
      <c r="O196" s="10"/>
      <c r="P196" s="10"/>
      <c r="Q196" s="10"/>
      <c r="R196" s="10"/>
      <c r="S196" s="10"/>
      <c r="T196" s="10"/>
      <c r="U196" s="10"/>
      <c r="V196" s="10"/>
      <c r="W196" s="10"/>
      <c r="X196" s="10"/>
      <c r="Y196" s="11"/>
      <c r="Z196" s="40">
        <v>24</v>
      </c>
      <c r="AA196" s="41" t="s">
        <v>174</v>
      </c>
      <c r="AB196" s="42">
        <v>200</v>
      </c>
      <c r="AC196" s="42">
        <f t="shared" si="23"/>
        <v>4800</v>
      </c>
      <c r="AD196" s="42">
        <v>30</v>
      </c>
      <c r="AE196" s="42">
        <f t="shared" si="24"/>
        <v>720</v>
      </c>
      <c r="AF196" s="55">
        <f t="shared" si="25"/>
        <v>5520</v>
      </c>
      <c r="AG196" s="43"/>
    </row>
    <row r="197" spans="1:33" ht="21.6" customHeight="1">
      <c r="A197" s="37"/>
      <c r="B197" s="38"/>
      <c r="C197" s="39"/>
      <c r="D197" s="39" t="s">
        <v>61</v>
      </c>
      <c r="E197" s="10" t="s">
        <v>239</v>
      </c>
      <c r="F197" s="10"/>
      <c r="G197" s="11"/>
      <c r="H197" s="9"/>
      <c r="I197" s="9" t="s">
        <v>238</v>
      </c>
      <c r="J197" s="10"/>
      <c r="K197" s="9"/>
      <c r="L197" s="9"/>
      <c r="M197" s="10"/>
      <c r="N197" s="10"/>
      <c r="O197" s="10"/>
      <c r="P197" s="10"/>
      <c r="Q197" s="10"/>
      <c r="R197" s="10"/>
      <c r="S197" s="10"/>
      <c r="T197" s="10"/>
      <c r="U197" s="10"/>
      <c r="V197" s="10"/>
      <c r="W197" s="10"/>
      <c r="X197" s="10"/>
      <c r="Y197" s="11"/>
      <c r="Z197" s="40">
        <v>4</v>
      </c>
      <c r="AA197" s="41" t="s">
        <v>174</v>
      </c>
      <c r="AB197" s="42">
        <v>120</v>
      </c>
      <c r="AC197" s="42">
        <f t="shared" si="23"/>
        <v>480</v>
      </c>
      <c r="AD197" s="42">
        <v>20</v>
      </c>
      <c r="AE197" s="42">
        <f t="shared" si="24"/>
        <v>80</v>
      </c>
      <c r="AF197" s="55">
        <f t="shared" si="25"/>
        <v>560</v>
      </c>
      <c r="AG197" s="43"/>
    </row>
    <row r="198" spans="1:33" ht="21.6" customHeight="1">
      <c r="A198" s="37"/>
      <c r="B198" s="38"/>
      <c r="C198" s="39"/>
      <c r="D198" s="39" t="s">
        <v>61</v>
      </c>
      <c r="E198" s="10" t="s">
        <v>231</v>
      </c>
      <c r="F198" s="10"/>
      <c r="G198" s="11"/>
      <c r="H198" s="10"/>
      <c r="I198" s="10"/>
      <c r="J198" s="10"/>
      <c r="K198" s="9"/>
      <c r="L198" s="9"/>
      <c r="M198" s="10"/>
      <c r="N198" s="9"/>
      <c r="O198" s="10"/>
      <c r="P198" s="10"/>
      <c r="Q198" s="9" t="s">
        <v>233</v>
      </c>
      <c r="R198" s="10"/>
      <c r="S198" s="10"/>
      <c r="T198" s="10"/>
      <c r="U198" s="10"/>
      <c r="V198" s="10"/>
      <c r="W198" s="10"/>
      <c r="X198" s="10"/>
      <c r="Y198" s="11"/>
      <c r="Z198" s="40">
        <v>32</v>
      </c>
      <c r="AA198" s="41" t="s">
        <v>174</v>
      </c>
      <c r="AB198" s="42">
        <v>17</v>
      </c>
      <c r="AC198" s="42">
        <f t="shared" si="23"/>
        <v>544</v>
      </c>
      <c r="AD198" s="42">
        <v>10</v>
      </c>
      <c r="AE198" s="42">
        <f t="shared" si="24"/>
        <v>320</v>
      </c>
      <c r="AF198" s="55">
        <f t="shared" si="25"/>
        <v>864</v>
      </c>
      <c r="AG198" s="43"/>
    </row>
    <row r="199" spans="1:33" ht="21.6" customHeight="1">
      <c r="A199" s="37"/>
      <c r="B199" s="38"/>
      <c r="C199" s="39"/>
      <c r="D199" s="39" t="s">
        <v>61</v>
      </c>
      <c r="E199" s="39" t="s">
        <v>202</v>
      </c>
      <c r="F199" s="10"/>
      <c r="G199" s="11"/>
      <c r="H199" s="10"/>
      <c r="I199" s="10"/>
      <c r="J199" s="10"/>
      <c r="K199" s="10"/>
      <c r="L199" s="10"/>
      <c r="M199" s="10"/>
      <c r="N199" s="10"/>
      <c r="O199" s="10"/>
      <c r="P199" s="10"/>
      <c r="Q199" s="10"/>
      <c r="R199" s="10"/>
      <c r="S199" s="10"/>
      <c r="T199" s="10"/>
      <c r="U199" s="10"/>
      <c r="V199" s="10"/>
      <c r="W199" s="10"/>
      <c r="X199" s="10"/>
      <c r="Y199" s="11"/>
      <c r="Z199" s="40">
        <v>1</v>
      </c>
      <c r="AA199" s="41" t="s">
        <v>205</v>
      </c>
      <c r="AB199" s="42">
        <v>0</v>
      </c>
      <c r="AC199" s="42">
        <f t="shared" si="23"/>
        <v>0</v>
      </c>
      <c r="AD199" s="42">
        <v>0</v>
      </c>
      <c r="AE199" s="42">
        <f t="shared" si="24"/>
        <v>0</v>
      </c>
      <c r="AF199" s="55">
        <v>800</v>
      </c>
      <c r="AG199" s="43"/>
    </row>
    <row r="200" spans="1:33" ht="21.6" customHeight="1">
      <c r="A200" s="37"/>
      <c r="B200" s="38"/>
      <c r="C200" s="39"/>
      <c r="D200" s="39" t="s">
        <v>61</v>
      </c>
      <c r="E200" s="10" t="s">
        <v>203</v>
      </c>
      <c r="F200" s="10"/>
      <c r="G200" s="11"/>
      <c r="H200" s="10"/>
      <c r="I200" s="10"/>
      <c r="J200" s="10"/>
      <c r="K200" s="10"/>
      <c r="L200" s="10"/>
      <c r="M200" s="10"/>
      <c r="N200" s="10"/>
      <c r="O200" s="10"/>
      <c r="P200" s="10"/>
      <c r="Q200" s="10"/>
      <c r="R200" s="10"/>
      <c r="S200" s="10"/>
      <c r="T200" s="10"/>
      <c r="U200" s="10"/>
      <c r="V200" s="10"/>
      <c r="W200" s="10"/>
      <c r="X200" s="10"/>
      <c r="Y200" s="11"/>
      <c r="Z200" s="40">
        <v>1</v>
      </c>
      <c r="AA200" s="41" t="s">
        <v>205</v>
      </c>
      <c r="AB200" s="42">
        <v>0</v>
      </c>
      <c r="AC200" s="42">
        <f t="shared" si="23"/>
        <v>0</v>
      </c>
      <c r="AD200" s="42">
        <v>0</v>
      </c>
      <c r="AE200" s="42">
        <f t="shared" si="24"/>
        <v>0</v>
      </c>
      <c r="AF200" s="55">
        <v>400</v>
      </c>
      <c r="AG200" s="43"/>
    </row>
    <row r="201" spans="1:33" ht="21.6" customHeight="1">
      <c r="A201" s="37"/>
      <c r="B201" s="38"/>
      <c r="C201" s="45"/>
      <c r="D201" s="39"/>
      <c r="E201" s="11"/>
      <c r="F201" s="10"/>
      <c r="G201" s="11"/>
      <c r="H201" s="10"/>
      <c r="I201" s="10"/>
      <c r="J201" s="10"/>
      <c r="K201" s="10"/>
      <c r="L201" s="10"/>
      <c r="M201" s="10"/>
      <c r="N201" s="10"/>
      <c r="O201" s="10"/>
      <c r="P201" s="10"/>
      <c r="Q201" s="10"/>
      <c r="R201" s="10"/>
      <c r="S201" s="10"/>
      <c r="T201" s="10"/>
      <c r="U201" s="10"/>
      <c r="V201" s="10"/>
      <c r="W201" s="10"/>
      <c r="X201" s="10"/>
      <c r="Y201" s="46" t="s">
        <v>240</v>
      </c>
      <c r="Z201" s="40"/>
      <c r="AA201" s="41"/>
      <c r="AB201" s="42"/>
      <c r="AC201" s="42"/>
      <c r="AD201" s="42"/>
      <c r="AE201" s="42"/>
      <c r="AF201" s="56">
        <f>SUM(AF188:AF200)</f>
        <v>14736</v>
      </c>
      <c r="AG201" s="43"/>
    </row>
    <row r="202" spans="1:33" ht="21.6" customHeight="1">
      <c r="A202" s="37"/>
      <c r="B202" s="47" t="s">
        <v>195</v>
      </c>
      <c r="C202" s="48"/>
      <c r="D202" s="50" t="s">
        <v>241</v>
      </c>
      <c r="E202" s="10"/>
      <c r="F202" s="10"/>
      <c r="G202" s="11"/>
      <c r="H202" s="10"/>
      <c r="I202" s="10"/>
      <c r="J202" s="10"/>
      <c r="K202" s="10"/>
      <c r="L202" s="10"/>
      <c r="M202" s="10"/>
      <c r="N202" s="10"/>
      <c r="O202" s="10"/>
      <c r="P202" s="10"/>
      <c r="Q202" s="10"/>
      <c r="R202" s="10"/>
      <c r="S202" s="10"/>
      <c r="T202" s="10"/>
      <c r="U202" s="10"/>
      <c r="V202" s="10"/>
      <c r="W202" s="10"/>
      <c r="X202" s="10"/>
      <c r="Y202" s="11"/>
      <c r="Z202" s="40"/>
      <c r="AA202" s="41"/>
      <c r="AB202" s="42"/>
      <c r="AC202" s="42"/>
      <c r="AD202" s="42"/>
      <c r="AE202" s="42"/>
      <c r="AF202" s="55"/>
      <c r="AG202" s="43"/>
    </row>
    <row r="203" spans="1:33" ht="21.6" customHeight="1">
      <c r="A203" s="37"/>
      <c r="B203" s="38"/>
      <c r="C203" s="39"/>
      <c r="D203" s="39" t="s">
        <v>61</v>
      </c>
      <c r="E203" s="9" t="s">
        <v>215</v>
      </c>
      <c r="F203" s="10"/>
      <c r="G203" s="11"/>
      <c r="H203" s="10"/>
      <c r="I203" s="10"/>
      <c r="J203" s="10"/>
      <c r="K203" s="10"/>
      <c r="L203" s="10"/>
      <c r="M203" s="10"/>
      <c r="N203" s="10"/>
      <c r="O203" s="10"/>
      <c r="P203" s="10"/>
      <c r="Q203" s="10"/>
      <c r="R203" s="10"/>
      <c r="S203" s="10"/>
      <c r="T203" s="10"/>
      <c r="U203" s="10"/>
      <c r="V203" s="10"/>
      <c r="W203" s="10"/>
      <c r="X203" s="10"/>
      <c r="Y203" s="11"/>
      <c r="Z203" s="40">
        <v>32</v>
      </c>
      <c r="AA203" s="41" t="s">
        <v>135</v>
      </c>
      <c r="AB203" s="42">
        <v>37</v>
      </c>
      <c r="AC203" s="42">
        <f>AB203*Z203</f>
        <v>1184</v>
      </c>
      <c r="AD203" s="42">
        <v>10</v>
      </c>
      <c r="AE203" s="42">
        <f>AD203*Z203</f>
        <v>320</v>
      </c>
      <c r="AF203" s="55">
        <f>AE203+AC203</f>
        <v>1504</v>
      </c>
      <c r="AG203" s="43"/>
    </row>
    <row r="204" spans="1:33" ht="21.6" customHeight="1">
      <c r="A204" s="37"/>
      <c r="B204" s="38"/>
      <c r="C204" s="39"/>
      <c r="D204" s="39" t="s">
        <v>61</v>
      </c>
      <c r="E204" s="10" t="s">
        <v>210</v>
      </c>
      <c r="F204" s="10"/>
      <c r="G204" s="11"/>
      <c r="H204" s="10"/>
      <c r="I204" s="10"/>
      <c r="J204" s="9" t="s">
        <v>216</v>
      </c>
      <c r="K204" s="10"/>
      <c r="L204" s="39"/>
      <c r="M204" s="10"/>
      <c r="N204" s="11"/>
      <c r="O204" s="10"/>
      <c r="P204" s="10"/>
      <c r="Q204" s="10"/>
      <c r="R204" s="10"/>
      <c r="S204" s="10"/>
      <c r="T204" s="10"/>
      <c r="U204" s="10"/>
      <c r="V204" s="10"/>
      <c r="W204" s="10"/>
      <c r="X204" s="10"/>
      <c r="Y204" s="11"/>
      <c r="Z204" s="40">
        <v>12</v>
      </c>
      <c r="AA204" s="41" t="s">
        <v>174</v>
      </c>
      <c r="AB204" s="42">
        <v>12</v>
      </c>
      <c r="AC204" s="42">
        <f>AB204*Z204</f>
        <v>144</v>
      </c>
      <c r="AD204" s="42">
        <v>10</v>
      </c>
      <c r="AE204" s="42">
        <f>AD204*Z204</f>
        <v>120</v>
      </c>
      <c r="AF204" s="55">
        <f>AE204+AC204</f>
        <v>264</v>
      </c>
      <c r="AG204" s="43"/>
    </row>
    <row r="205" spans="1:33" ht="21.6" customHeight="1">
      <c r="A205" s="37"/>
      <c r="B205" s="38"/>
      <c r="C205" s="39"/>
      <c r="D205" s="39" t="s">
        <v>61</v>
      </c>
      <c r="E205" s="39" t="s">
        <v>218</v>
      </c>
      <c r="F205" s="10"/>
      <c r="G205" s="11"/>
      <c r="H205" s="9" t="s">
        <v>216</v>
      </c>
      <c r="I205" s="10"/>
      <c r="J205" s="9"/>
      <c r="K205" s="10"/>
      <c r="L205" s="39"/>
      <c r="M205" s="10"/>
      <c r="N205" s="11"/>
      <c r="O205" s="10"/>
      <c r="P205" s="10"/>
      <c r="Q205" s="10"/>
      <c r="R205" s="10"/>
      <c r="S205" s="10"/>
      <c r="T205" s="10"/>
      <c r="U205" s="10"/>
      <c r="V205" s="10"/>
      <c r="W205" s="10"/>
      <c r="X205" s="10"/>
      <c r="Y205" s="11"/>
      <c r="Z205" s="40">
        <v>4</v>
      </c>
      <c r="AA205" s="41" t="s">
        <v>174</v>
      </c>
      <c r="AB205" s="42">
        <v>200</v>
      </c>
      <c r="AC205" s="42">
        <f>AB205*Z205</f>
        <v>800</v>
      </c>
      <c r="AD205" s="42">
        <v>50</v>
      </c>
      <c r="AE205" s="42">
        <f>AD205*Z205</f>
        <v>200</v>
      </c>
      <c r="AF205" s="55">
        <f>AE205+AC205</f>
        <v>1000</v>
      </c>
      <c r="AG205" s="43"/>
    </row>
    <row r="206" spans="1:33" ht="21.6" customHeight="1">
      <c r="A206" s="37"/>
      <c r="B206" s="38"/>
      <c r="C206" s="39"/>
      <c r="D206" s="39" t="s">
        <v>61</v>
      </c>
      <c r="E206" s="39" t="s">
        <v>202</v>
      </c>
      <c r="F206" s="10"/>
      <c r="G206" s="11"/>
      <c r="H206" s="10"/>
      <c r="I206" s="10"/>
      <c r="J206" s="10"/>
      <c r="K206" s="10"/>
      <c r="L206" s="10"/>
      <c r="M206" s="10"/>
      <c r="N206" s="10"/>
      <c r="O206" s="10"/>
      <c r="P206" s="10"/>
      <c r="Q206" s="10"/>
      <c r="R206" s="10"/>
      <c r="S206" s="10"/>
      <c r="T206" s="10"/>
      <c r="U206" s="10"/>
      <c r="V206" s="10"/>
      <c r="W206" s="10"/>
      <c r="X206" s="10"/>
      <c r="Y206" s="11"/>
      <c r="Z206" s="40">
        <v>1</v>
      </c>
      <c r="AA206" s="41" t="s">
        <v>205</v>
      </c>
      <c r="AB206" s="42">
        <v>0</v>
      </c>
      <c r="AC206" s="42">
        <f>AB206*Z206</f>
        <v>0</v>
      </c>
      <c r="AD206" s="42">
        <v>0</v>
      </c>
      <c r="AE206" s="42">
        <f>AD206*Z206</f>
        <v>0</v>
      </c>
      <c r="AF206" s="55">
        <v>200</v>
      </c>
      <c r="AG206" s="43"/>
    </row>
    <row r="207" spans="1:33" ht="21.6" customHeight="1">
      <c r="A207" s="37"/>
      <c r="B207" s="38"/>
      <c r="C207" s="39"/>
      <c r="D207" s="39" t="s">
        <v>61</v>
      </c>
      <c r="E207" s="10" t="s">
        <v>203</v>
      </c>
      <c r="F207" s="10"/>
      <c r="G207" s="11"/>
      <c r="H207" s="10"/>
      <c r="I207" s="10"/>
      <c r="J207" s="10"/>
      <c r="K207" s="10"/>
      <c r="L207" s="10"/>
      <c r="M207" s="10"/>
      <c r="N207" s="10"/>
      <c r="O207" s="10"/>
      <c r="P207" s="10"/>
      <c r="Q207" s="10"/>
      <c r="R207" s="10"/>
      <c r="S207" s="10"/>
      <c r="T207" s="10"/>
      <c r="U207" s="10"/>
      <c r="V207" s="10"/>
      <c r="W207" s="10"/>
      <c r="X207" s="10"/>
      <c r="Y207" s="11"/>
      <c r="Z207" s="40">
        <v>1</v>
      </c>
      <c r="AA207" s="41" t="s">
        <v>205</v>
      </c>
      <c r="AB207" s="42">
        <v>0</v>
      </c>
      <c r="AC207" s="42">
        <f>AB207*Z207</f>
        <v>0</v>
      </c>
      <c r="AD207" s="42">
        <v>0</v>
      </c>
      <c r="AE207" s="42">
        <f>AD207*Z207</f>
        <v>0</v>
      </c>
      <c r="AF207" s="55">
        <v>100</v>
      </c>
      <c r="AG207" s="43"/>
    </row>
    <row r="208" spans="1:33" ht="21.6" customHeight="1">
      <c r="A208" s="37"/>
      <c r="B208" s="38"/>
      <c r="C208" s="45"/>
      <c r="D208" s="39"/>
      <c r="E208" s="11"/>
      <c r="F208" s="10"/>
      <c r="G208" s="11"/>
      <c r="H208" s="10"/>
      <c r="I208" s="10"/>
      <c r="J208" s="10"/>
      <c r="K208" s="10"/>
      <c r="L208" s="10"/>
      <c r="M208" s="10"/>
      <c r="N208" s="10"/>
      <c r="O208" s="10"/>
      <c r="P208" s="10"/>
      <c r="Q208" s="10"/>
      <c r="R208" s="10"/>
      <c r="S208" s="10"/>
      <c r="T208" s="10"/>
      <c r="U208" s="10"/>
      <c r="V208" s="10"/>
      <c r="W208" s="10"/>
      <c r="X208" s="10"/>
      <c r="Y208" s="46" t="s">
        <v>243</v>
      </c>
      <c r="Z208" s="40"/>
      <c r="AA208" s="41"/>
      <c r="AB208" s="42"/>
      <c r="AC208" s="42"/>
      <c r="AD208" s="42"/>
      <c r="AE208" s="42"/>
      <c r="AF208" s="56">
        <f>SUM(AF203:AF207)</f>
        <v>3068</v>
      </c>
      <c r="AG208" s="43"/>
    </row>
    <row r="209" spans="1:33" ht="21" customHeight="1">
      <c r="A209" s="37"/>
      <c r="B209" s="47" t="s">
        <v>242</v>
      </c>
      <c r="C209" s="48"/>
      <c r="D209" s="50" t="s">
        <v>199</v>
      </c>
      <c r="E209" s="10"/>
      <c r="F209" s="10"/>
      <c r="G209" s="11"/>
      <c r="H209" s="10"/>
      <c r="I209" s="10"/>
      <c r="J209" s="10"/>
      <c r="K209" s="10"/>
      <c r="L209" s="10"/>
      <c r="M209" s="10"/>
      <c r="N209" s="10"/>
      <c r="O209" s="10"/>
      <c r="P209" s="10"/>
      <c r="Q209" s="10"/>
      <c r="R209" s="10"/>
      <c r="S209" s="10"/>
      <c r="T209" s="10"/>
      <c r="U209" s="10"/>
      <c r="V209" s="10"/>
      <c r="W209" s="10"/>
      <c r="X209" s="10"/>
      <c r="Y209" s="11"/>
      <c r="Z209" s="40"/>
      <c r="AA209" s="41"/>
      <c r="AB209" s="42"/>
      <c r="AC209" s="42"/>
      <c r="AD209" s="42"/>
      <c r="AE209" s="42"/>
      <c r="AF209" s="55"/>
      <c r="AG209" s="43"/>
    </row>
    <row r="210" spans="1:33" ht="21" customHeight="1">
      <c r="A210" s="37"/>
      <c r="B210" s="38"/>
      <c r="C210" s="39"/>
      <c r="D210" s="39" t="s">
        <v>61</v>
      </c>
      <c r="E210" s="9" t="s">
        <v>244</v>
      </c>
      <c r="F210" s="10"/>
      <c r="G210" s="11"/>
      <c r="H210" s="10"/>
      <c r="I210" s="10"/>
      <c r="J210" s="10"/>
      <c r="K210" s="10"/>
      <c r="L210" s="10"/>
      <c r="M210" s="10"/>
      <c r="N210" s="10"/>
      <c r="O210" s="10"/>
      <c r="P210" s="10"/>
      <c r="Q210" s="10"/>
      <c r="R210" s="10"/>
      <c r="S210" s="10"/>
      <c r="T210" s="10"/>
      <c r="U210" s="10"/>
      <c r="V210" s="10"/>
      <c r="W210" s="10"/>
      <c r="X210" s="10"/>
      <c r="Y210" s="11"/>
      <c r="Z210" s="40">
        <v>12</v>
      </c>
      <c r="AA210" s="41" t="s">
        <v>249</v>
      </c>
      <c r="AB210" s="42">
        <v>1800</v>
      </c>
      <c r="AC210" s="42">
        <f>AB210*Z210</f>
        <v>21600</v>
      </c>
      <c r="AD210" s="42">
        <v>300</v>
      </c>
      <c r="AE210" s="42">
        <f>AD210*Z210</f>
        <v>3600</v>
      </c>
      <c r="AF210" s="55">
        <f>AE210+AC210</f>
        <v>25200</v>
      </c>
      <c r="AG210" s="43"/>
    </row>
    <row r="211" spans="1:33" ht="21" customHeight="1">
      <c r="A211" s="37"/>
      <c r="B211" s="38"/>
      <c r="C211" s="39"/>
      <c r="D211" s="39" t="s">
        <v>61</v>
      </c>
      <c r="E211" s="9" t="s">
        <v>245</v>
      </c>
      <c r="F211" s="10"/>
      <c r="G211" s="11"/>
      <c r="H211" s="10"/>
      <c r="I211" s="10"/>
      <c r="J211" s="10"/>
      <c r="K211" s="10"/>
      <c r="L211" s="10"/>
      <c r="M211" s="10"/>
      <c r="N211" s="10"/>
      <c r="O211" s="10"/>
      <c r="P211" s="10"/>
      <c r="Q211" s="10"/>
      <c r="R211" s="10"/>
      <c r="S211" s="10"/>
      <c r="T211" s="10"/>
      <c r="U211" s="10"/>
      <c r="V211" s="10"/>
      <c r="W211" s="10"/>
      <c r="X211" s="10"/>
      <c r="Y211" s="11"/>
      <c r="Z211" s="40">
        <v>80</v>
      </c>
      <c r="AA211" s="41" t="s">
        <v>135</v>
      </c>
      <c r="AB211" s="42">
        <v>264</v>
      </c>
      <c r="AC211" s="42">
        <f>AB211*Z211</f>
        <v>21120</v>
      </c>
      <c r="AD211" s="42">
        <v>50</v>
      </c>
      <c r="AE211" s="42">
        <f>AD211*Z211</f>
        <v>4000</v>
      </c>
      <c r="AF211" s="55">
        <f>AE211+AC211</f>
        <v>25120</v>
      </c>
      <c r="AG211" s="43"/>
    </row>
    <row r="212" spans="1:33" ht="21" customHeight="1">
      <c r="A212" s="37"/>
      <c r="B212" s="38"/>
      <c r="C212" s="39"/>
      <c r="D212" s="39" t="s">
        <v>61</v>
      </c>
      <c r="E212" s="10" t="s">
        <v>246</v>
      </c>
      <c r="F212" s="10"/>
      <c r="G212" s="11"/>
      <c r="H212" s="10"/>
      <c r="I212" s="10"/>
      <c r="J212" s="9"/>
      <c r="K212" s="10"/>
      <c r="L212" s="39"/>
      <c r="M212" s="10"/>
      <c r="N212" s="11"/>
      <c r="O212" s="10"/>
      <c r="P212" s="10"/>
      <c r="Q212" s="10"/>
      <c r="R212" s="10"/>
      <c r="S212" s="10"/>
      <c r="T212" s="10"/>
      <c r="U212" s="10"/>
      <c r="V212" s="10"/>
      <c r="W212" s="10"/>
      <c r="X212" s="10"/>
      <c r="Y212" s="11"/>
      <c r="Z212" s="40">
        <v>4</v>
      </c>
      <c r="AA212" s="41" t="s">
        <v>249</v>
      </c>
      <c r="AB212" s="42">
        <v>15844</v>
      </c>
      <c r="AC212" s="42">
        <f>AB212*Z212</f>
        <v>63376</v>
      </c>
      <c r="AD212" s="42">
        <v>2483</v>
      </c>
      <c r="AE212" s="42">
        <f>AD212*Z212</f>
        <v>9932</v>
      </c>
      <c r="AF212" s="55">
        <f>AE212+AC212</f>
        <v>73308</v>
      </c>
      <c r="AG212" s="43"/>
    </row>
    <row r="213" spans="1:33" ht="21" customHeight="1">
      <c r="A213" s="37"/>
      <c r="B213" s="38"/>
      <c r="C213" s="39"/>
      <c r="D213" s="39" t="s">
        <v>61</v>
      </c>
      <c r="E213" s="57" t="s">
        <v>247</v>
      </c>
      <c r="F213" s="10"/>
      <c r="G213" s="11"/>
      <c r="H213" s="10"/>
      <c r="I213" s="10"/>
      <c r="J213" s="9"/>
      <c r="K213" s="10"/>
      <c r="L213" s="39"/>
      <c r="M213" s="10"/>
      <c r="N213" s="11"/>
      <c r="O213" s="10"/>
      <c r="P213" s="10"/>
      <c r="Q213" s="10"/>
      <c r="R213" s="10"/>
      <c r="S213" s="10"/>
      <c r="T213" s="10"/>
      <c r="U213" s="10"/>
      <c r="V213" s="10"/>
      <c r="W213" s="10"/>
      <c r="X213" s="10"/>
      <c r="Y213" s="11"/>
      <c r="Z213" s="40">
        <v>4</v>
      </c>
      <c r="AA213" s="41" t="s">
        <v>250</v>
      </c>
      <c r="AB213" s="42">
        <v>15600</v>
      </c>
      <c r="AC213" s="42">
        <f>AB213*Z213</f>
        <v>62400</v>
      </c>
      <c r="AD213" s="42">
        <v>4680</v>
      </c>
      <c r="AE213" s="42">
        <f>AD213*Z213</f>
        <v>18720</v>
      </c>
      <c r="AF213" s="55">
        <f>AE213+AC213</f>
        <v>81120</v>
      </c>
      <c r="AG213" s="43"/>
    </row>
    <row r="214" spans="1:33" ht="21" customHeight="1">
      <c r="A214" s="37"/>
      <c r="B214" s="38"/>
      <c r="C214" s="39"/>
      <c r="D214" s="39"/>
      <c r="E214" s="57" t="s">
        <v>248</v>
      </c>
      <c r="F214" s="10"/>
      <c r="G214" s="11"/>
      <c r="H214" s="10"/>
      <c r="I214" s="10"/>
      <c r="J214" s="10"/>
      <c r="K214" s="10"/>
      <c r="L214" s="10"/>
      <c r="M214" s="10"/>
      <c r="N214" s="10"/>
      <c r="O214" s="10"/>
      <c r="P214" s="10"/>
      <c r="Q214" s="10"/>
      <c r="R214" s="10"/>
      <c r="S214" s="10"/>
      <c r="T214" s="10"/>
      <c r="U214" s="10"/>
      <c r="V214" s="10"/>
      <c r="W214" s="10"/>
      <c r="X214" s="10"/>
      <c r="Y214" s="11"/>
      <c r="Z214" s="40"/>
      <c r="AA214" s="41"/>
      <c r="AB214" s="42"/>
      <c r="AC214" s="42"/>
      <c r="AD214" s="42"/>
      <c r="AE214" s="42"/>
      <c r="AF214" s="55"/>
      <c r="AG214" s="43"/>
    </row>
    <row r="215" spans="1:33" ht="23.1" customHeight="1">
      <c r="A215" s="37"/>
      <c r="B215" s="38"/>
      <c r="C215" s="45"/>
      <c r="D215" s="39"/>
      <c r="E215" s="11"/>
      <c r="F215" s="10"/>
      <c r="G215" s="11"/>
      <c r="H215" s="10"/>
      <c r="I215" s="10"/>
      <c r="J215" s="10"/>
      <c r="K215" s="10"/>
      <c r="L215" s="10"/>
      <c r="M215" s="10"/>
      <c r="N215" s="10"/>
      <c r="O215" s="10"/>
      <c r="P215" s="10"/>
      <c r="Q215" s="10"/>
      <c r="R215" s="10"/>
      <c r="S215" s="10"/>
      <c r="T215" s="10"/>
      <c r="U215" s="10"/>
      <c r="V215" s="10"/>
      <c r="W215" s="10"/>
      <c r="X215" s="10"/>
      <c r="Y215" s="46" t="s">
        <v>251</v>
      </c>
      <c r="Z215" s="40"/>
      <c r="AA215" s="41"/>
      <c r="AB215" s="42"/>
      <c r="AC215" s="42"/>
      <c r="AD215" s="42"/>
      <c r="AE215" s="42"/>
      <c r="AF215" s="56">
        <f>SUM(AF210:AF214)</f>
        <v>204748</v>
      </c>
      <c r="AG215" s="43"/>
    </row>
    <row r="216" spans="1:33" ht="23.1" customHeight="1">
      <c r="A216" s="37"/>
      <c r="B216" s="38"/>
      <c r="C216" s="39"/>
      <c r="D216" s="39"/>
      <c r="E216" s="39"/>
      <c r="F216" s="10"/>
      <c r="G216" s="11"/>
      <c r="H216" s="10"/>
      <c r="I216" s="10"/>
      <c r="J216" s="10"/>
      <c r="K216" s="10"/>
      <c r="L216" s="10"/>
      <c r="M216" s="10"/>
      <c r="N216" s="10"/>
      <c r="O216" s="10"/>
      <c r="P216" s="10"/>
      <c r="Q216" s="10"/>
      <c r="R216" s="10"/>
      <c r="S216" s="10"/>
      <c r="T216" s="10"/>
      <c r="U216" s="10"/>
      <c r="V216" s="10"/>
      <c r="W216" s="10"/>
      <c r="X216" s="10"/>
      <c r="Y216" s="11"/>
      <c r="Z216" s="40"/>
      <c r="AA216" s="41"/>
      <c r="AB216" s="42"/>
      <c r="AC216" s="42"/>
      <c r="AD216" s="42"/>
      <c r="AE216" s="42"/>
      <c r="AF216" s="55"/>
      <c r="AG216" s="43"/>
    </row>
    <row r="217" spans="1:33" ht="23.1" customHeight="1">
      <c r="A217" s="37"/>
      <c r="B217" s="38"/>
      <c r="C217" s="39"/>
      <c r="D217" s="39"/>
      <c r="E217" s="39"/>
      <c r="F217" s="10"/>
      <c r="G217" s="11"/>
      <c r="H217" s="10"/>
      <c r="I217" s="10"/>
      <c r="J217" s="10"/>
      <c r="K217" s="10"/>
      <c r="L217" s="10"/>
      <c r="M217" s="10"/>
      <c r="N217" s="10"/>
      <c r="O217" s="10"/>
      <c r="P217" s="10"/>
      <c r="Q217" s="10"/>
      <c r="R217" s="10"/>
      <c r="S217" s="10"/>
      <c r="T217" s="10"/>
      <c r="U217" s="10"/>
      <c r="V217" s="10"/>
      <c r="W217" s="10"/>
      <c r="X217" s="10"/>
      <c r="Y217" s="11"/>
      <c r="Z217" s="40"/>
      <c r="AA217" s="41"/>
      <c r="AB217" s="42"/>
      <c r="AC217" s="42"/>
      <c r="AD217" s="42"/>
      <c r="AE217" s="42"/>
      <c r="AF217" s="55"/>
      <c r="AG217" s="43"/>
    </row>
    <row r="218" spans="1:33" ht="23.1" customHeight="1">
      <c r="A218" s="37"/>
      <c r="B218" s="38"/>
      <c r="C218" s="39"/>
      <c r="D218" s="39"/>
      <c r="E218" s="39"/>
      <c r="F218" s="10"/>
      <c r="G218" s="11"/>
      <c r="H218" s="10"/>
      <c r="I218" s="10"/>
      <c r="J218" s="10"/>
      <c r="K218" s="10"/>
      <c r="L218" s="10"/>
      <c r="M218" s="10"/>
      <c r="N218" s="10"/>
      <c r="O218" s="10"/>
      <c r="P218" s="10"/>
      <c r="Q218" s="10"/>
      <c r="R218" s="10"/>
      <c r="S218" s="10"/>
      <c r="T218" s="10"/>
      <c r="U218" s="10"/>
      <c r="V218" s="10"/>
      <c r="W218" s="10"/>
      <c r="X218" s="10"/>
      <c r="Y218" s="11"/>
      <c r="Z218" s="40"/>
      <c r="AA218" s="41"/>
      <c r="AB218" s="42"/>
      <c r="AC218" s="42"/>
      <c r="AD218" s="42"/>
      <c r="AE218" s="42"/>
      <c r="AF218" s="55"/>
      <c r="AG218" s="43"/>
    </row>
    <row r="219" spans="1:33" ht="23.1" customHeight="1">
      <c r="A219" s="37"/>
      <c r="B219" s="38"/>
      <c r="C219" s="39"/>
      <c r="D219" s="39"/>
      <c r="E219" s="39"/>
      <c r="F219" s="10"/>
      <c r="G219" s="11"/>
      <c r="H219" s="10"/>
      <c r="I219" s="10"/>
      <c r="J219" s="10"/>
      <c r="K219" s="10"/>
      <c r="L219" s="10"/>
      <c r="M219" s="10"/>
      <c r="N219" s="10"/>
      <c r="O219" s="10"/>
      <c r="P219" s="10"/>
      <c r="Q219" s="10"/>
      <c r="R219" s="10"/>
      <c r="S219" s="10"/>
      <c r="T219" s="10"/>
      <c r="U219" s="10"/>
      <c r="V219" s="10"/>
      <c r="W219" s="10"/>
      <c r="X219" s="10"/>
      <c r="Y219" s="11"/>
      <c r="Z219" s="40"/>
      <c r="AA219" s="41"/>
      <c r="AB219" s="42"/>
      <c r="AC219" s="42"/>
      <c r="AD219" s="42"/>
      <c r="AE219" s="42"/>
      <c r="AF219" s="55"/>
      <c r="AG219" s="43"/>
    </row>
    <row r="220" spans="1:33" ht="23.1" customHeight="1">
      <c r="A220" s="37"/>
      <c r="B220" s="38"/>
      <c r="C220" s="39"/>
      <c r="D220" s="39"/>
      <c r="E220" s="39"/>
      <c r="F220" s="10"/>
      <c r="G220" s="11"/>
      <c r="H220" s="10"/>
      <c r="I220" s="10"/>
      <c r="J220" s="10"/>
      <c r="K220" s="10"/>
      <c r="L220" s="10"/>
      <c r="M220" s="10"/>
      <c r="N220" s="10"/>
      <c r="O220" s="10"/>
      <c r="P220" s="10"/>
      <c r="Q220" s="10"/>
      <c r="R220" s="10"/>
      <c r="S220" s="10"/>
      <c r="T220" s="10"/>
      <c r="U220" s="10"/>
      <c r="V220" s="10"/>
      <c r="W220" s="10"/>
      <c r="X220" s="10"/>
      <c r="Y220" s="11"/>
      <c r="Z220" s="40"/>
      <c r="AA220" s="41"/>
      <c r="AB220" s="42"/>
      <c r="AC220" s="42"/>
      <c r="AD220" s="42"/>
      <c r="AE220" s="42"/>
      <c r="AF220" s="55"/>
      <c r="AG220" s="43"/>
    </row>
    <row r="221" spans="1:33" ht="23.1" customHeight="1">
      <c r="A221" s="37"/>
      <c r="B221" s="38"/>
      <c r="C221" s="39"/>
      <c r="D221" s="39"/>
      <c r="E221" s="39"/>
      <c r="F221" s="10"/>
      <c r="G221" s="11"/>
      <c r="H221" s="10"/>
      <c r="I221" s="10"/>
      <c r="J221" s="10"/>
      <c r="K221" s="10"/>
      <c r="L221" s="10"/>
      <c r="M221" s="10"/>
      <c r="N221" s="10"/>
      <c r="O221" s="10"/>
      <c r="P221" s="10"/>
      <c r="Q221" s="10"/>
      <c r="R221" s="10"/>
      <c r="S221" s="10"/>
      <c r="T221" s="10"/>
      <c r="U221" s="10"/>
      <c r="V221" s="10"/>
      <c r="W221" s="10"/>
      <c r="X221" s="10"/>
      <c r="Y221" s="11"/>
      <c r="Z221" s="40"/>
      <c r="AA221" s="41"/>
      <c r="AB221" s="42"/>
      <c r="AC221" s="42"/>
      <c r="AD221" s="42"/>
      <c r="AE221" s="42"/>
      <c r="AF221" s="55"/>
      <c r="AG221" s="43"/>
    </row>
    <row r="222" spans="1:33" ht="23.1" customHeight="1">
      <c r="A222" s="37"/>
      <c r="B222" s="38"/>
      <c r="C222" s="39"/>
      <c r="D222" s="39"/>
      <c r="E222" s="39"/>
      <c r="F222" s="10"/>
      <c r="G222" s="11"/>
      <c r="H222" s="10"/>
      <c r="I222" s="10"/>
      <c r="J222" s="10"/>
      <c r="K222" s="10"/>
      <c r="L222" s="10"/>
      <c r="M222" s="10"/>
      <c r="N222" s="10"/>
      <c r="O222" s="10"/>
      <c r="P222" s="10"/>
      <c r="Q222" s="10"/>
      <c r="R222" s="10"/>
      <c r="S222" s="10"/>
      <c r="T222" s="10"/>
      <c r="U222" s="10"/>
      <c r="V222" s="10"/>
      <c r="W222" s="10"/>
      <c r="X222" s="10"/>
      <c r="Y222" s="11"/>
      <c r="Z222" s="40"/>
      <c r="AA222" s="41"/>
      <c r="AB222" s="42"/>
      <c r="AC222" s="42"/>
      <c r="AD222" s="42"/>
      <c r="AE222" s="42"/>
      <c r="AF222" s="55"/>
      <c r="AG222" s="43"/>
    </row>
    <row r="223" spans="1:33" ht="23.1" customHeight="1">
      <c r="A223" s="37"/>
      <c r="B223" s="38"/>
      <c r="C223" s="39"/>
      <c r="D223" s="39"/>
      <c r="E223" s="39"/>
      <c r="F223" s="10"/>
      <c r="G223" s="11"/>
      <c r="H223" s="10"/>
      <c r="I223" s="10"/>
      <c r="J223" s="10"/>
      <c r="K223" s="10"/>
      <c r="L223" s="10"/>
      <c r="M223" s="10"/>
      <c r="N223" s="10"/>
      <c r="O223" s="10"/>
      <c r="P223" s="10"/>
      <c r="Q223" s="10"/>
      <c r="R223" s="10"/>
      <c r="S223" s="10"/>
      <c r="T223" s="10"/>
      <c r="U223" s="10"/>
      <c r="V223" s="10"/>
      <c r="W223" s="10"/>
      <c r="X223" s="10"/>
      <c r="Y223" s="11"/>
      <c r="Z223" s="40"/>
      <c r="AA223" s="41"/>
      <c r="AB223" s="42"/>
      <c r="AC223" s="42"/>
      <c r="AD223" s="42"/>
      <c r="AE223" s="42"/>
      <c r="AF223" s="55"/>
      <c r="AG223" s="43"/>
    </row>
    <row r="224" spans="1:33" ht="23.1" customHeight="1">
      <c r="A224" s="37"/>
      <c r="B224" s="38"/>
      <c r="C224" s="39"/>
      <c r="D224" s="39"/>
      <c r="E224" s="39"/>
      <c r="F224" s="10"/>
      <c r="G224" s="11"/>
      <c r="H224" s="10"/>
      <c r="I224" s="10"/>
      <c r="J224" s="10"/>
      <c r="K224" s="10"/>
      <c r="L224" s="10"/>
      <c r="M224" s="10"/>
      <c r="N224" s="10"/>
      <c r="O224" s="10"/>
      <c r="P224" s="10"/>
      <c r="Q224" s="10"/>
      <c r="R224" s="10"/>
      <c r="S224" s="10"/>
      <c r="T224" s="10"/>
      <c r="U224" s="10"/>
      <c r="V224" s="10"/>
      <c r="W224" s="10"/>
      <c r="X224" s="10"/>
      <c r="Y224" s="11"/>
      <c r="Z224" s="40"/>
      <c r="AA224" s="41"/>
      <c r="AB224" s="42"/>
      <c r="AC224" s="42"/>
      <c r="AD224" s="42"/>
      <c r="AE224" s="42"/>
      <c r="AF224" s="55"/>
      <c r="AG224" s="43"/>
    </row>
    <row r="225" spans="1:33" ht="23.1" customHeight="1">
      <c r="A225" s="37"/>
      <c r="B225" s="38"/>
      <c r="C225" s="39"/>
      <c r="D225" s="39"/>
      <c r="E225" s="39"/>
      <c r="F225" s="10"/>
      <c r="G225" s="11"/>
      <c r="H225" s="10"/>
      <c r="I225" s="10"/>
      <c r="J225" s="10"/>
      <c r="K225" s="10"/>
      <c r="L225" s="10"/>
      <c r="M225" s="10"/>
      <c r="N225" s="10"/>
      <c r="O225" s="10"/>
      <c r="P225" s="10"/>
      <c r="Q225" s="10"/>
      <c r="R225" s="10"/>
      <c r="S225" s="10"/>
      <c r="T225" s="10"/>
      <c r="U225" s="10"/>
      <c r="V225" s="10"/>
      <c r="W225" s="10"/>
      <c r="X225" s="10"/>
      <c r="Y225" s="11"/>
      <c r="Z225" s="40"/>
      <c r="AA225" s="41"/>
      <c r="AB225" s="42"/>
      <c r="AC225" s="42"/>
      <c r="AD225" s="42"/>
      <c r="AE225" s="42"/>
      <c r="AF225" s="55"/>
      <c r="AG225" s="43"/>
    </row>
    <row r="226" spans="1:33" ht="23.1" customHeight="1">
      <c r="A226" s="37"/>
      <c r="B226" s="38"/>
      <c r="C226" s="39"/>
      <c r="D226" s="39"/>
      <c r="E226" s="39"/>
      <c r="F226" s="10"/>
      <c r="G226" s="11"/>
      <c r="H226" s="10"/>
      <c r="I226" s="10"/>
      <c r="J226" s="10"/>
      <c r="K226" s="10"/>
      <c r="L226" s="10"/>
      <c r="M226" s="10"/>
      <c r="N226" s="10"/>
      <c r="O226" s="10"/>
      <c r="P226" s="10"/>
      <c r="Q226" s="10"/>
      <c r="R226" s="10"/>
      <c r="S226" s="10"/>
      <c r="T226" s="10"/>
      <c r="U226" s="10"/>
      <c r="V226" s="10"/>
      <c r="W226" s="10"/>
      <c r="X226" s="10"/>
      <c r="Y226" s="11"/>
      <c r="Z226" s="40"/>
      <c r="AA226" s="41"/>
      <c r="AB226" s="42"/>
      <c r="AC226" s="42"/>
      <c r="AD226" s="42"/>
      <c r="AE226" s="42"/>
      <c r="AF226" s="55"/>
      <c r="AG226" s="43"/>
    </row>
    <row r="227" spans="1:33" ht="23.1" customHeight="1">
      <c r="A227" s="37"/>
      <c r="B227" s="38"/>
      <c r="C227" s="39"/>
      <c r="D227" s="39"/>
      <c r="E227" s="39"/>
      <c r="F227" s="10"/>
      <c r="G227" s="11"/>
      <c r="H227" s="10"/>
      <c r="I227" s="10"/>
      <c r="J227" s="10"/>
      <c r="K227" s="10"/>
      <c r="L227" s="10"/>
      <c r="M227" s="10"/>
      <c r="N227" s="10"/>
      <c r="O227" s="10"/>
      <c r="P227" s="10"/>
      <c r="Q227" s="10"/>
      <c r="R227" s="10"/>
      <c r="S227" s="10"/>
      <c r="T227" s="10"/>
      <c r="U227" s="10"/>
      <c r="V227" s="10"/>
      <c r="W227" s="10"/>
      <c r="X227" s="10"/>
      <c r="Y227" s="11"/>
      <c r="Z227" s="40"/>
      <c r="AA227" s="41"/>
      <c r="AB227" s="42"/>
      <c r="AC227" s="42"/>
      <c r="AD227" s="42"/>
      <c r="AE227" s="42"/>
      <c r="AF227" s="55"/>
      <c r="AG227" s="43"/>
    </row>
    <row r="228" spans="1:33" ht="23.1" customHeight="1">
      <c r="A228" s="37"/>
      <c r="B228" s="38"/>
      <c r="C228" s="39"/>
      <c r="D228" s="39"/>
      <c r="E228" s="39"/>
      <c r="F228" s="10"/>
      <c r="G228" s="11"/>
      <c r="H228" s="10"/>
      <c r="I228" s="10"/>
      <c r="J228" s="10"/>
      <c r="K228" s="10"/>
      <c r="L228" s="10"/>
      <c r="M228" s="10"/>
      <c r="N228" s="10"/>
      <c r="O228" s="10"/>
      <c r="P228" s="10"/>
      <c r="Q228" s="10"/>
      <c r="R228" s="10"/>
      <c r="S228" s="10"/>
      <c r="T228" s="10"/>
      <c r="U228" s="10"/>
      <c r="V228" s="10"/>
      <c r="W228" s="10"/>
      <c r="X228" s="10"/>
      <c r="Y228" s="11"/>
      <c r="Z228" s="40"/>
      <c r="AA228" s="41"/>
      <c r="AB228" s="42"/>
      <c r="AC228" s="42"/>
      <c r="AD228" s="42"/>
      <c r="AE228" s="42"/>
      <c r="AF228" s="55"/>
      <c r="AG228" s="43"/>
    </row>
    <row r="229" spans="1:33" ht="23.1" customHeight="1">
      <c r="A229" s="37"/>
      <c r="B229" s="38"/>
      <c r="C229" s="39"/>
      <c r="D229" s="39"/>
      <c r="E229" s="39"/>
      <c r="F229" s="10"/>
      <c r="G229" s="11"/>
      <c r="H229" s="10"/>
      <c r="I229" s="10"/>
      <c r="J229" s="10"/>
      <c r="K229" s="10"/>
      <c r="L229" s="10"/>
      <c r="M229" s="10"/>
      <c r="N229" s="10"/>
      <c r="O229" s="10"/>
      <c r="P229" s="10"/>
      <c r="Q229" s="10"/>
      <c r="R229" s="10"/>
      <c r="S229" s="10"/>
      <c r="T229" s="10"/>
      <c r="U229" s="10"/>
      <c r="V229" s="10"/>
      <c r="W229" s="10"/>
      <c r="X229" s="10"/>
      <c r="Y229" s="11"/>
      <c r="Z229" s="40"/>
      <c r="AA229" s="41"/>
      <c r="AB229" s="42"/>
      <c r="AC229" s="42"/>
      <c r="AD229" s="42"/>
      <c r="AE229" s="42"/>
      <c r="AF229" s="55"/>
      <c r="AG229" s="43"/>
    </row>
    <row r="230" spans="1:33" ht="23.1" customHeight="1">
      <c r="A230" s="37"/>
      <c r="B230" s="38"/>
      <c r="C230" s="39"/>
      <c r="D230" s="39"/>
      <c r="E230" s="39"/>
      <c r="F230" s="10"/>
      <c r="G230" s="11"/>
      <c r="H230" s="10"/>
      <c r="I230" s="10"/>
      <c r="J230" s="10"/>
      <c r="K230" s="10"/>
      <c r="L230" s="10"/>
      <c r="M230" s="10"/>
      <c r="N230" s="10"/>
      <c r="O230" s="10"/>
      <c r="P230" s="10"/>
      <c r="Q230" s="10"/>
      <c r="R230" s="10"/>
      <c r="S230" s="10"/>
      <c r="T230" s="10"/>
      <c r="U230" s="10"/>
      <c r="V230" s="10"/>
      <c r="W230" s="10"/>
      <c r="X230" s="10"/>
      <c r="Y230" s="11"/>
      <c r="Z230" s="40"/>
      <c r="AA230" s="41"/>
      <c r="AB230" s="42"/>
      <c r="AC230" s="42"/>
      <c r="AD230" s="42"/>
      <c r="AE230" s="42"/>
      <c r="AF230" s="55"/>
      <c r="AG230" s="43"/>
    </row>
    <row r="231" spans="1:33" ht="23.1" customHeight="1">
      <c r="A231" s="37"/>
      <c r="B231" s="38"/>
      <c r="C231" s="39"/>
      <c r="D231" s="39"/>
      <c r="E231" s="39"/>
      <c r="F231" s="10"/>
      <c r="G231" s="11"/>
      <c r="H231" s="10"/>
      <c r="I231" s="10"/>
      <c r="J231" s="10"/>
      <c r="K231" s="10"/>
      <c r="L231" s="10"/>
      <c r="M231" s="10"/>
      <c r="N231" s="10"/>
      <c r="O231" s="10"/>
      <c r="P231" s="10"/>
      <c r="Q231" s="10"/>
      <c r="R231" s="10"/>
      <c r="S231" s="10"/>
      <c r="T231" s="10"/>
      <c r="U231" s="10"/>
      <c r="V231" s="10"/>
      <c r="W231" s="10"/>
      <c r="X231" s="10"/>
      <c r="Y231" s="11"/>
      <c r="Z231" s="40"/>
      <c r="AA231" s="41"/>
      <c r="AB231" s="42"/>
      <c r="AC231" s="42"/>
      <c r="AD231" s="42"/>
      <c r="AE231" s="42"/>
      <c r="AF231" s="55"/>
      <c r="AG231" s="43"/>
    </row>
    <row r="232" spans="1:33" ht="23.1" customHeight="1">
      <c r="A232" s="37"/>
      <c r="B232" s="38"/>
      <c r="C232" s="39"/>
      <c r="D232" s="39"/>
      <c r="E232" s="39"/>
      <c r="F232" s="10"/>
      <c r="G232" s="11"/>
      <c r="H232" s="10"/>
      <c r="I232" s="10"/>
      <c r="J232" s="10"/>
      <c r="K232" s="10"/>
      <c r="L232" s="10"/>
      <c r="M232" s="10"/>
      <c r="N232" s="10"/>
      <c r="O232" s="10"/>
      <c r="P232" s="10"/>
      <c r="Q232" s="10"/>
      <c r="R232" s="10"/>
      <c r="S232" s="10"/>
      <c r="T232" s="10"/>
      <c r="U232" s="10"/>
      <c r="V232" s="10"/>
      <c r="W232" s="10"/>
      <c r="X232" s="10"/>
      <c r="Y232" s="11"/>
      <c r="Z232" s="40"/>
      <c r="AA232" s="41"/>
      <c r="AB232" s="42"/>
      <c r="AC232" s="42"/>
      <c r="AD232" s="42"/>
      <c r="AE232" s="42"/>
      <c r="AF232" s="55"/>
      <c r="AG232" s="43"/>
    </row>
    <row r="233" spans="1:33" ht="23.1" customHeight="1">
      <c r="A233" s="37"/>
      <c r="B233" s="38"/>
      <c r="C233" s="39"/>
      <c r="D233" s="39"/>
      <c r="E233" s="39"/>
      <c r="F233" s="10"/>
      <c r="G233" s="11"/>
      <c r="H233" s="10"/>
      <c r="I233" s="10"/>
      <c r="J233" s="10"/>
      <c r="K233" s="10"/>
      <c r="L233" s="10"/>
      <c r="M233" s="10"/>
      <c r="N233" s="10"/>
      <c r="O233" s="10"/>
      <c r="P233" s="10"/>
      <c r="Q233" s="10"/>
      <c r="R233" s="10"/>
      <c r="S233" s="10"/>
      <c r="T233" s="10"/>
      <c r="U233" s="10"/>
      <c r="V233" s="10"/>
      <c r="W233" s="10"/>
      <c r="X233" s="10"/>
      <c r="Y233" s="11"/>
      <c r="Z233" s="40"/>
      <c r="AA233" s="41"/>
      <c r="AB233" s="42"/>
      <c r="AC233" s="42"/>
      <c r="AD233" s="42"/>
      <c r="AE233" s="42"/>
      <c r="AF233" s="55"/>
      <c r="AG233" s="43"/>
    </row>
    <row r="234" spans="1:33" ht="23.1" customHeight="1">
      <c r="A234" s="37"/>
      <c r="B234" s="38"/>
      <c r="C234" s="39"/>
      <c r="D234" s="39"/>
      <c r="E234" s="39"/>
      <c r="F234" s="10"/>
      <c r="G234" s="11"/>
      <c r="H234" s="10"/>
      <c r="I234" s="10"/>
      <c r="J234" s="10"/>
      <c r="K234" s="10"/>
      <c r="L234" s="10"/>
      <c r="M234" s="10"/>
      <c r="N234" s="10"/>
      <c r="O234" s="10"/>
      <c r="P234" s="10"/>
      <c r="Q234" s="10"/>
      <c r="R234" s="10"/>
      <c r="S234" s="10"/>
      <c r="T234" s="10"/>
      <c r="U234" s="10"/>
      <c r="V234" s="10"/>
      <c r="W234" s="10"/>
      <c r="X234" s="10"/>
      <c r="Y234" s="11"/>
      <c r="Z234" s="40"/>
      <c r="AA234" s="41"/>
      <c r="AB234" s="42"/>
      <c r="AC234" s="42"/>
      <c r="AD234" s="42"/>
      <c r="AE234" s="42"/>
      <c r="AF234" s="55"/>
      <c r="AG234" s="43"/>
    </row>
    <row r="235" spans="1:33" ht="23.1" customHeight="1">
      <c r="A235" s="37"/>
      <c r="B235" s="38"/>
      <c r="C235" s="39"/>
      <c r="D235" s="39"/>
      <c r="E235" s="39"/>
      <c r="F235" s="10"/>
      <c r="G235" s="11"/>
      <c r="H235" s="10"/>
      <c r="I235" s="10"/>
      <c r="J235" s="10"/>
      <c r="K235" s="10"/>
      <c r="L235" s="10"/>
      <c r="M235" s="10"/>
      <c r="N235" s="10"/>
      <c r="O235" s="10"/>
      <c r="P235" s="10"/>
      <c r="Q235" s="10"/>
      <c r="R235" s="10"/>
      <c r="S235" s="10"/>
      <c r="T235" s="10"/>
      <c r="U235" s="10"/>
      <c r="V235" s="10"/>
      <c r="W235" s="10"/>
      <c r="X235" s="10"/>
      <c r="Y235" s="11"/>
      <c r="Z235" s="40"/>
      <c r="AA235" s="41"/>
      <c r="AB235" s="42"/>
      <c r="AC235" s="42"/>
      <c r="AD235" s="42"/>
      <c r="AE235" s="42"/>
      <c r="AF235" s="55"/>
      <c r="AG235" s="43"/>
    </row>
    <row r="236" spans="1:33" ht="23.1" customHeight="1">
      <c r="A236" s="37"/>
      <c r="B236" s="38"/>
      <c r="C236" s="39"/>
      <c r="D236" s="39"/>
      <c r="E236" s="39"/>
      <c r="F236" s="10"/>
      <c r="G236" s="11"/>
      <c r="H236" s="10"/>
      <c r="I236" s="10"/>
      <c r="J236" s="10"/>
      <c r="K236" s="10"/>
      <c r="L236" s="10"/>
      <c r="M236" s="10"/>
      <c r="N236" s="10"/>
      <c r="O236" s="10"/>
      <c r="P236" s="10"/>
      <c r="Q236" s="10"/>
      <c r="R236" s="10"/>
      <c r="S236" s="10"/>
      <c r="T236" s="10"/>
      <c r="U236" s="10"/>
      <c r="V236" s="10"/>
      <c r="W236" s="10"/>
      <c r="X236" s="10"/>
      <c r="Y236" s="11"/>
      <c r="Z236" s="40"/>
      <c r="AA236" s="41"/>
      <c r="AB236" s="42"/>
      <c r="AC236" s="42"/>
      <c r="AD236" s="42"/>
      <c r="AE236" s="42"/>
      <c r="AF236" s="55"/>
      <c r="AG236" s="43"/>
    </row>
    <row r="237" spans="1:33" ht="23.1" customHeight="1">
      <c r="A237" s="37"/>
      <c r="B237" s="38"/>
      <c r="C237" s="39"/>
      <c r="D237" s="39"/>
      <c r="E237" s="39"/>
      <c r="F237" s="10"/>
      <c r="G237" s="11"/>
      <c r="H237" s="10"/>
      <c r="I237" s="10"/>
      <c r="J237" s="10"/>
      <c r="K237" s="10"/>
      <c r="L237" s="10"/>
      <c r="M237" s="10"/>
      <c r="N237" s="10"/>
      <c r="O237" s="10"/>
      <c r="P237" s="10"/>
      <c r="Q237" s="10"/>
      <c r="R237" s="10"/>
      <c r="S237" s="10"/>
      <c r="T237" s="10"/>
      <c r="U237" s="10"/>
      <c r="V237" s="10"/>
      <c r="W237" s="10"/>
      <c r="X237" s="10"/>
      <c r="Y237" s="11"/>
      <c r="Z237" s="40"/>
      <c r="AA237" s="41"/>
      <c r="AB237" s="42"/>
      <c r="AC237" s="42"/>
      <c r="AD237" s="42"/>
      <c r="AE237" s="42"/>
      <c r="AF237" s="55"/>
      <c r="AG237" s="43"/>
    </row>
    <row r="238" spans="1:33" ht="23.1" customHeight="1">
      <c r="A238" s="37"/>
      <c r="B238" s="38"/>
      <c r="C238" s="39"/>
      <c r="D238" s="39"/>
      <c r="E238" s="39"/>
      <c r="F238" s="10"/>
      <c r="G238" s="11"/>
      <c r="H238" s="10"/>
      <c r="I238" s="10"/>
      <c r="J238" s="10"/>
      <c r="K238" s="10"/>
      <c r="L238" s="10"/>
      <c r="M238" s="10"/>
      <c r="N238" s="10"/>
      <c r="O238" s="10"/>
      <c r="P238" s="10"/>
      <c r="Q238" s="10"/>
      <c r="R238" s="10"/>
      <c r="S238" s="10"/>
      <c r="T238" s="10"/>
      <c r="U238" s="10"/>
      <c r="V238" s="10"/>
      <c r="W238" s="10"/>
      <c r="X238" s="10"/>
      <c r="Y238" s="11"/>
      <c r="Z238" s="40"/>
      <c r="AA238" s="41"/>
      <c r="AB238" s="42"/>
      <c r="AC238" s="42"/>
      <c r="AD238" s="42"/>
      <c r="AE238" s="42"/>
      <c r="AF238" s="55"/>
      <c r="AG238" s="43"/>
    </row>
    <row r="239" spans="1:33" ht="33" customHeight="1">
      <c r="A239" s="37"/>
      <c r="B239" s="497" t="s">
        <v>252</v>
      </c>
      <c r="C239" s="498"/>
      <c r="D239" s="498"/>
      <c r="E239" s="498"/>
      <c r="F239" s="498"/>
      <c r="G239" s="498"/>
      <c r="H239" s="498"/>
      <c r="I239" s="498"/>
      <c r="J239" s="498"/>
      <c r="K239" s="498"/>
      <c r="L239" s="498"/>
      <c r="M239" s="498"/>
      <c r="N239" s="498"/>
      <c r="O239" s="498"/>
      <c r="P239" s="498"/>
      <c r="Q239" s="498"/>
      <c r="R239" s="498"/>
      <c r="S239" s="498"/>
      <c r="T239" s="498"/>
      <c r="U239" s="498"/>
      <c r="V239" s="498"/>
      <c r="W239" s="498"/>
      <c r="X239" s="498"/>
      <c r="Y239" s="499"/>
      <c r="Z239" s="40"/>
      <c r="AA239" s="41"/>
      <c r="AB239" s="42"/>
      <c r="AC239" s="42"/>
      <c r="AD239" s="42"/>
      <c r="AE239" s="42"/>
      <c r="AF239" s="54">
        <f>AF149+AF161+AF175+AF187+AF201+AF208+AF215</f>
        <v>289674</v>
      </c>
      <c r="AG239" s="43"/>
    </row>
    <row r="240" spans="1:33" ht="34.5" customHeight="1">
      <c r="A240" s="33">
        <v>4</v>
      </c>
      <c r="B240" s="51" t="s">
        <v>303</v>
      </c>
      <c r="C240" s="34"/>
      <c r="D240" s="34"/>
      <c r="E240" s="35"/>
      <c r="F240" s="35"/>
      <c r="G240" s="35"/>
      <c r="H240" s="35"/>
      <c r="I240" s="35"/>
      <c r="J240" s="35"/>
      <c r="K240" s="35"/>
      <c r="L240" s="35"/>
      <c r="M240" s="35"/>
      <c r="N240" s="35"/>
      <c r="O240" s="35"/>
      <c r="P240" s="35"/>
      <c r="Q240" s="35"/>
      <c r="R240" s="35"/>
      <c r="S240" s="35"/>
      <c r="T240" s="35"/>
      <c r="U240" s="35"/>
      <c r="V240" s="35"/>
      <c r="W240" s="35"/>
      <c r="X240" s="35"/>
      <c r="Y240" s="36"/>
      <c r="Z240" s="26"/>
      <c r="AA240" s="27"/>
      <c r="AB240" s="30"/>
      <c r="AC240" s="30"/>
      <c r="AD240" s="30"/>
      <c r="AE240" s="30"/>
      <c r="AF240" s="31"/>
      <c r="AG240" s="32"/>
    </row>
    <row r="241" spans="1:33" ht="22.5" customHeight="1">
      <c r="A241" s="37"/>
      <c r="B241" s="47" t="s">
        <v>253</v>
      </c>
      <c r="C241" s="48"/>
      <c r="D241" s="52" t="s">
        <v>254</v>
      </c>
      <c r="E241" s="49"/>
      <c r="F241" s="49"/>
      <c r="G241" s="49"/>
      <c r="H241" s="49"/>
      <c r="I241" s="49"/>
      <c r="J241" s="49"/>
      <c r="K241" s="49"/>
      <c r="L241" s="52"/>
      <c r="M241" s="49"/>
      <c r="N241" s="49"/>
      <c r="O241" s="49"/>
      <c r="P241" s="49"/>
      <c r="Q241" s="49"/>
      <c r="R241" s="49"/>
      <c r="S241" s="49"/>
      <c r="T241" s="49"/>
      <c r="U241" s="49"/>
      <c r="V241" s="49"/>
      <c r="W241" s="49"/>
      <c r="X241" s="49"/>
      <c r="Y241" s="49"/>
      <c r="Z241" s="40"/>
      <c r="AA241" s="41"/>
      <c r="AB241" s="42"/>
      <c r="AC241" s="42"/>
      <c r="AD241" s="42"/>
      <c r="AE241" s="42"/>
      <c r="AF241" s="42"/>
      <c r="AG241" s="43"/>
    </row>
    <row r="242" spans="1:33" ht="22.5" customHeight="1">
      <c r="A242" s="37"/>
      <c r="B242" s="38"/>
      <c r="C242" s="39"/>
      <c r="D242" s="49" t="s">
        <v>259</v>
      </c>
      <c r="E242" s="49"/>
      <c r="F242" s="49"/>
      <c r="G242" s="49" t="s">
        <v>260</v>
      </c>
      <c r="H242" s="49"/>
      <c r="I242" s="49"/>
      <c r="J242" s="49"/>
      <c r="K242" s="49"/>
      <c r="L242" s="49"/>
      <c r="M242" s="49"/>
      <c r="N242" s="49"/>
      <c r="O242" s="49"/>
      <c r="P242" s="49"/>
      <c r="Q242" s="49"/>
      <c r="R242" s="49"/>
      <c r="S242" s="49"/>
      <c r="T242" s="49"/>
      <c r="U242" s="49"/>
      <c r="V242" s="49"/>
      <c r="W242" s="49"/>
      <c r="X242" s="49"/>
      <c r="Y242" s="49"/>
      <c r="Z242" s="40"/>
      <c r="AA242" s="41"/>
      <c r="AB242" s="42"/>
      <c r="AC242" s="42"/>
      <c r="AD242" s="42"/>
      <c r="AE242" s="42"/>
      <c r="AF242" s="42"/>
      <c r="AG242" s="43"/>
    </row>
    <row r="243" spans="1:33" ht="22.5" customHeight="1">
      <c r="A243" s="37"/>
      <c r="B243" s="38"/>
      <c r="C243" s="39"/>
      <c r="D243" s="49"/>
      <c r="E243" s="49"/>
      <c r="F243" s="49"/>
      <c r="G243" s="49" t="s">
        <v>61</v>
      </c>
      <c r="H243" s="49" t="s">
        <v>261</v>
      </c>
      <c r="I243" s="49"/>
      <c r="J243" s="49"/>
      <c r="K243" s="49"/>
      <c r="L243" s="49"/>
      <c r="M243" s="49"/>
      <c r="N243" s="49"/>
      <c r="O243" s="49"/>
      <c r="P243" s="49"/>
      <c r="Q243" s="49"/>
      <c r="R243" s="49"/>
      <c r="S243" s="49"/>
      <c r="T243" s="49"/>
      <c r="U243" s="49"/>
      <c r="V243" s="49"/>
      <c r="W243" s="49"/>
      <c r="X243" s="49"/>
      <c r="Y243" s="49"/>
      <c r="Z243" s="40"/>
      <c r="AA243" s="41"/>
      <c r="AB243" s="42"/>
      <c r="AC243" s="42"/>
      <c r="AD243" s="42"/>
      <c r="AE243" s="42"/>
      <c r="AF243" s="42"/>
      <c r="AG243" s="43"/>
    </row>
    <row r="244" spans="1:33" ht="22.5" customHeight="1">
      <c r="A244" s="37"/>
      <c r="B244" s="38"/>
      <c r="C244" s="39"/>
      <c r="D244" s="49"/>
      <c r="E244" s="49"/>
      <c r="F244" s="49"/>
      <c r="G244" s="49"/>
      <c r="H244" s="49" t="s">
        <v>262</v>
      </c>
      <c r="I244" s="49"/>
      <c r="J244" s="49"/>
      <c r="K244" s="49"/>
      <c r="L244" s="49"/>
      <c r="M244" s="49"/>
      <c r="N244" s="49"/>
      <c r="O244" s="49"/>
      <c r="P244" s="49"/>
      <c r="Q244" s="49"/>
      <c r="R244" s="49"/>
      <c r="S244" s="49"/>
      <c r="T244" s="49"/>
      <c r="U244" s="49"/>
      <c r="V244" s="49"/>
      <c r="W244" s="49"/>
      <c r="X244" s="49"/>
      <c r="Y244" s="49"/>
      <c r="Z244" s="40"/>
      <c r="AA244" s="41"/>
      <c r="AB244" s="42"/>
      <c r="AC244" s="42"/>
      <c r="AD244" s="42"/>
      <c r="AE244" s="42"/>
      <c r="AF244" s="42"/>
      <c r="AG244" s="43"/>
    </row>
    <row r="245" spans="1:33" ht="22.5" customHeight="1">
      <c r="A245" s="37"/>
      <c r="B245" s="38"/>
      <c r="C245" s="39"/>
      <c r="D245" s="49"/>
      <c r="E245" s="49"/>
      <c r="F245" s="49"/>
      <c r="G245" s="49"/>
      <c r="H245" s="49" t="s">
        <v>263</v>
      </c>
      <c r="I245" s="49"/>
      <c r="J245" s="49"/>
      <c r="K245" s="49"/>
      <c r="L245" s="49"/>
      <c r="M245" s="49"/>
      <c r="N245" s="49"/>
      <c r="O245" s="49"/>
      <c r="P245" s="49"/>
      <c r="Q245" s="49"/>
      <c r="R245" s="49"/>
      <c r="S245" s="49"/>
      <c r="T245" s="49"/>
      <c r="U245" s="49"/>
      <c r="V245" s="49"/>
      <c r="W245" s="49"/>
      <c r="X245" s="49"/>
      <c r="Y245" s="49"/>
      <c r="Z245" s="40">
        <v>3</v>
      </c>
      <c r="AA245" s="41" t="s">
        <v>64</v>
      </c>
      <c r="AB245" s="42">
        <v>4500</v>
      </c>
      <c r="AC245" s="42">
        <f>AB245*Z245</f>
        <v>13500</v>
      </c>
      <c r="AD245" s="42">
        <v>0</v>
      </c>
      <c r="AE245" s="42">
        <f>AD245*Z245</f>
        <v>0</v>
      </c>
      <c r="AF245" s="42">
        <f>AE245+AC245</f>
        <v>13500</v>
      </c>
      <c r="AG245" s="43"/>
    </row>
    <row r="246" spans="1:33" ht="22.5" customHeight="1">
      <c r="A246" s="37"/>
      <c r="B246" s="38"/>
      <c r="C246" s="39"/>
      <c r="D246" s="49" t="s">
        <v>264</v>
      </c>
      <c r="E246" s="49"/>
      <c r="F246" s="49"/>
      <c r="G246" s="49" t="s">
        <v>265</v>
      </c>
      <c r="H246" s="49"/>
      <c r="I246" s="49"/>
      <c r="J246" s="49"/>
      <c r="K246" s="49"/>
      <c r="L246" s="49"/>
      <c r="M246" s="49"/>
      <c r="N246" s="49"/>
      <c r="O246" s="49"/>
      <c r="P246" s="49"/>
      <c r="Q246" s="49"/>
      <c r="R246" s="49"/>
      <c r="S246" s="49"/>
      <c r="T246" s="49"/>
      <c r="U246" s="49"/>
      <c r="V246" s="49"/>
      <c r="W246" s="49"/>
      <c r="X246" s="49"/>
      <c r="Y246" s="49"/>
      <c r="Z246" s="40"/>
      <c r="AA246" s="41"/>
      <c r="AB246" s="42"/>
      <c r="AC246" s="42"/>
      <c r="AD246" s="42"/>
      <c r="AE246" s="42"/>
      <c r="AF246" s="42"/>
      <c r="AG246" s="43"/>
    </row>
    <row r="247" spans="1:33" ht="22.5" customHeight="1">
      <c r="A247" s="37"/>
      <c r="B247" s="38"/>
      <c r="C247" s="39"/>
      <c r="D247" s="49"/>
      <c r="E247" s="49"/>
      <c r="F247" s="49"/>
      <c r="G247" s="49" t="s">
        <v>61</v>
      </c>
      <c r="H247" s="49" t="s">
        <v>266</v>
      </c>
      <c r="I247" s="49"/>
      <c r="J247" s="49"/>
      <c r="K247" s="49"/>
      <c r="L247" s="49"/>
      <c r="M247" s="49"/>
      <c r="N247" s="49"/>
      <c r="O247" s="49"/>
      <c r="P247" s="49"/>
      <c r="Q247" s="49"/>
      <c r="R247" s="49"/>
      <c r="S247" s="49"/>
      <c r="T247" s="49"/>
      <c r="U247" s="49"/>
      <c r="V247" s="49"/>
      <c r="W247" s="49"/>
      <c r="X247" s="49"/>
      <c r="Y247" s="49"/>
      <c r="Z247" s="40"/>
      <c r="AA247" s="41"/>
      <c r="AB247" s="42"/>
      <c r="AC247" s="42"/>
      <c r="AD247" s="42"/>
      <c r="AE247" s="42"/>
      <c r="AF247" s="42"/>
      <c r="AG247" s="43"/>
    </row>
    <row r="248" spans="1:33" ht="22.5" customHeight="1">
      <c r="A248" s="37"/>
      <c r="B248" s="38"/>
      <c r="C248" s="39"/>
      <c r="D248" s="49"/>
      <c r="E248" s="49"/>
      <c r="F248" s="49"/>
      <c r="G248" s="49"/>
      <c r="H248" s="49" t="s">
        <v>267</v>
      </c>
      <c r="I248" s="49"/>
      <c r="J248" s="49"/>
      <c r="K248" s="49"/>
      <c r="L248" s="49"/>
      <c r="M248" s="49"/>
      <c r="N248" s="49"/>
      <c r="O248" s="49"/>
      <c r="P248" s="49"/>
      <c r="Q248" s="49"/>
      <c r="R248" s="49"/>
      <c r="S248" s="49"/>
      <c r="T248" s="49"/>
      <c r="U248" s="49"/>
      <c r="V248" s="49"/>
      <c r="W248" s="49"/>
      <c r="X248" s="49"/>
      <c r="Y248" s="49"/>
      <c r="Z248" s="40">
        <v>3</v>
      </c>
      <c r="AA248" s="41" t="s">
        <v>64</v>
      </c>
      <c r="AB248" s="42">
        <v>2344</v>
      </c>
      <c r="AC248" s="42">
        <f>AB248*Z248</f>
        <v>7032</v>
      </c>
      <c r="AD248" s="42">
        <v>400</v>
      </c>
      <c r="AE248" s="42">
        <f>AD248*Z248</f>
        <v>1200</v>
      </c>
      <c r="AF248" s="42">
        <f>AE248+AC248</f>
        <v>8232</v>
      </c>
      <c r="AG248" s="43"/>
    </row>
    <row r="249" spans="1:33" ht="22.5" customHeight="1">
      <c r="A249" s="37"/>
      <c r="B249" s="38"/>
      <c r="C249" s="39"/>
      <c r="D249" s="49"/>
      <c r="E249" s="49"/>
      <c r="F249" s="49"/>
      <c r="G249" s="49" t="s">
        <v>61</v>
      </c>
      <c r="H249" s="49" t="s">
        <v>268</v>
      </c>
      <c r="I249" s="49"/>
      <c r="J249" s="49"/>
      <c r="K249" s="49"/>
      <c r="L249" s="49"/>
      <c r="M249" s="49"/>
      <c r="N249" s="49"/>
      <c r="O249" s="49"/>
      <c r="P249" s="49"/>
      <c r="Q249" s="49"/>
      <c r="R249" s="49"/>
      <c r="S249" s="49"/>
      <c r="T249" s="49"/>
      <c r="U249" s="49"/>
      <c r="V249" s="49"/>
      <c r="W249" s="49"/>
      <c r="X249" s="49"/>
      <c r="Y249" s="49"/>
      <c r="Z249" s="40">
        <v>1</v>
      </c>
      <c r="AA249" s="41" t="s">
        <v>64</v>
      </c>
      <c r="AB249" s="42">
        <v>4700</v>
      </c>
      <c r="AC249" s="42">
        <f>AB249*Z249</f>
        <v>4700</v>
      </c>
      <c r="AD249" s="42">
        <v>100</v>
      </c>
      <c r="AE249" s="42">
        <f>AD249*Z249</f>
        <v>100</v>
      </c>
      <c r="AF249" s="42">
        <f>AE249+AC249</f>
        <v>4800</v>
      </c>
      <c r="AG249" s="43"/>
    </row>
    <row r="250" spans="1:33" ht="22.5" customHeight="1">
      <c r="A250" s="37"/>
      <c r="B250" s="38"/>
      <c r="C250" s="39"/>
      <c r="D250" s="49" t="s">
        <v>269</v>
      </c>
      <c r="E250" s="49"/>
      <c r="F250" s="49"/>
      <c r="G250" s="49" t="s">
        <v>270</v>
      </c>
      <c r="H250" s="49"/>
      <c r="I250" s="49"/>
      <c r="J250" s="49"/>
      <c r="K250" s="49"/>
      <c r="L250" s="49"/>
      <c r="M250" s="49"/>
      <c r="N250" s="49"/>
      <c r="O250" s="49"/>
      <c r="P250" s="49"/>
      <c r="Q250" s="49"/>
      <c r="R250" s="49"/>
      <c r="S250" s="49"/>
      <c r="T250" s="49"/>
      <c r="U250" s="49"/>
      <c r="V250" s="49"/>
      <c r="W250" s="49"/>
      <c r="X250" s="49"/>
      <c r="Y250" s="49"/>
      <c r="Z250" s="40"/>
      <c r="AA250" s="41"/>
      <c r="AB250" s="42"/>
      <c r="AC250" s="42"/>
      <c r="AD250" s="42"/>
      <c r="AE250" s="42"/>
      <c r="AF250" s="42"/>
      <c r="AG250" s="43"/>
    </row>
    <row r="251" spans="1:33" ht="22.5" customHeight="1">
      <c r="A251" s="37"/>
      <c r="B251" s="38"/>
      <c r="C251" s="39"/>
      <c r="D251" s="49"/>
      <c r="E251" s="49"/>
      <c r="F251" s="49" t="s">
        <v>61</v>
      </c>
      <c r="G251" s="49" t="s">
        <v>271</v>
      </c>
      <c r="H251" s="49"/>
      <c r="I251" s="49"/>
      <c r="J251" s="49"/>
      <c r="K251" s="49"/>
      <c r="L251" s="49"/>
      <c r="M251" s="49"/>
      <c r="N251" s="49"/>
      <c r="O251" s="49"/>
      <c r="P251" s="49"/>
      <c r="Q251" s="49"/>
      <c r="R251" s="49"/>
      <c r="S251" s="49"/>
      <c r="T251" s="49"/>
      <c r="U251" s="49"/>
      <c r="V251" s="49"/>
      <c r="W251" s="49"/>
      <c r="X251" s="49"/>
      <c r="Y251" s="49"/>
      <c r="Z251" s="40">
        <v>12</v>
      </c>
      <c r="AA251" s="41" t="s">
        <v>64</v>
      </c>
      <c r="AB251" s="42">
        <v>220</v>
      </c>
      <c r="AC251" s="42">
        <f>AB251*Z251</f>
        <v>2640</v>
      </c>
      <c r="AD251" s="42">
        <v>80</v>
      </c>
      <c r="AE251" s="42">
        <f>AD251*Z251</f>
        <v>960</v>
      </c>
      <c r="AF251" s="42">
        <f>AE251+AC251</f>
        <v>3600</v>
      </c>
      <c r="AG251" s="43"/>
    </row>
    <row r="252" spans="1:33" ht="22.5" customHeight="1">
      <c r="A252" s="37"/>
      <c r="B252" s="38"/>
      <c r="C252" s="39"/>
      <c r="D252" s="49"/>
      <c r="E252" s="49"/>
      <c r="F252" s="49" t="s">
        <v>61</v>
      </c>
      <c r="G252" s="53" t="s">
        <v>272</v>
      </c>
      <c r="H252" s="49"/>
      <c r="I252" s="49"/>
      <c r="J252" s="49"/>
      <c r="K252" s="49"/>
      <c r="L252" s="49"/>
      <c r="M252" s="49"/>
      <c r="N252" s="49"/>
      <c r="O252" s="49"/>
      <c r="P252" s="49"/>
      <c r="Q252" s="49"/>
      <c r="R252" s="49"/>
      <c r="S252" s="49"/>
      <c r="T252" s="49"/>
      <c r="U252" s="49"/>
      <c r="V252" s="49"/>
      <c r="W252" s="49"/>
      <c r="X252" s="49"/>
      <c r="Y252" s="49"/>
      <c r="Z252" s="40">
        <v>4</v>
      </c>
      <c r="AA252" s="41" t="s">
        <v>64</v>
      </c>
      <c r="AB252" s="42">
        <v>480</v>
      </c>
      <c r="AC252" s="42">
        <f>AB252*Z252</f>
        <v>1920</v>
      </c>
      <c r="AD252" s="42">
        <v>80</v>
      </c>
      <c r="AE252" s="42">
        <f>AD252*Z252</f>
        <v>320</v>
      </c>
      <c r="AF252" s="42">
        <f>AE252+AC252</f>
        <v>2240</v>
      </c>
      <c r="AG252" s="43"/>
    </row>
    <row r="253" spans="1:33" ht="22.5" customHeight="1">
      <c r="A253" s="37"/>
      <c r="B253" s="38"/>
      <c r="C253" s="39"/>
      <c r="D253" s="49"/>
      <c r="E253" s="49"/>
      <c r="F253" s="49" t="s">
        <v>61</v>
      </c>
      <c r="G253" s="49" t="s">
        <v>273</v>
      </c>
      <c r="H253" s="49"/>
      <c r="I253" s="49"/>
      <c r="J253" s="49"/>
      <c r="K253" s="49"/>
      <c r="L253" s="49"/>
      <c r="M253" s="49"/>
      <c r="N253" s="49"/>
      <c r="O253" s="49"/>
      <c r="P253" s="49"/>
      <c r="Q253" s="49"/>
      <c r="R253" s="49"/>
      <c r="S253" s="49"/>
      <c r="T253" s="49"/>
      <c r="U253" s="49"/>
      <c r="V253" s="49"/>
      <c r="W253" s="49"/>
      <c r="X253" s="49"/>
      <c r="Y253" s="49"/>
      <c r="Z253" s="40"/>
      <c r="AA253" s="41"/>
      <c r="AB253" s="42"/>
      <c r="AC253" s="42"/>
      <c r="AD253" s="42"/>
      <c r="AE253" s="42"/>
      <c r="AF253" s="42"/>
      <c r="AG253" s="43"/>
    </row>
    <row r="254" spans="1:33" ht="22.5" customHeight="1">
      <c r="A254" s="37"/>
      <c r="B254" s="38"/>
      <c r="C254" s="39"/>
      <c r="D254" s="49"/>
      <c r="E254" s="49"/>
      <c r="F254" s="49"/>
      <c r="G254" s="49" t="s">
        <v>274</v>
      </c>
      <c r="H254" s="49"/>
      <c r="I254" s="49"/>
      <c r="J254" s="49"/>
      <c r="K254" s="49"/>
      <c r="L254" s="49"/>
      <c r="M254" s="49"/>
      <c r="N254" s="49"/>
      <c r="O254" s="49"/>
      <c r="P254" s="49"/>
      <c r="Q254" s="49"/>
      <c r="R254" s="49"/>
      <c r="S254" s="49"/>
      <c r="T254" s="49"/>
      <c r="U254" s="49"/>
      <c r="V254" s="49"/>
      <c r="W254" s="49"/>
      <c r="X254" s="49"/>
      <c r="Y254" s="49"/>
      <c r="Z254" s="40">
        <v>10</v>
      </c>
      <c r="AA254" s="41" t="s">
        <v>64</v>
      </c>
      <c r="AB254" s="42">
        <v>180</v>
      </c>
      <c r="AC254" s="42">
        <f>AB254*Z254</f>
        <v>1800</v>
      </c>
      <c r="AD254" s="42">
        <v>80</v>
      </c>
      <c r="AE254" s="42">
        <f>AD254*Z254</f>
        <v>800</v>
      </c>
      <c r="AF254" s="42">
        <f>AE254+AC254</f>
        <v>2600</v>
      </c>
      <c r="AG254" s="43"/>
    </row>
    <row r="255" spans="1:33" ht="22.5" customHeight="1">
      <c r="A255" s="37"/>
      <c r="B255" s="38"/>
      <c r="C255" s="39"/>
      <c r="D255" s="49"/>
      <c r="E255" s="49"/>
      <c r="F255" s="49" t="s">
        <v>61</v>
      </c>
      <c r="G255" s="49" t="s">
        <v>273</v>
      </c>
      <c r="H255" s="49"/>
      <c r="I255" s="49"/>
      <c r="J255" s="49"/>
      <c r="K255" s="49"/>
      <c r="L255" s="49"/>
      <c r="M255" s="49"/>
      <c r="N255" s="49"/>
      <c r="O255" s="49"/>
      <c r="P255" s="49"/>
      <c r="Q255" s="49"/>
      <c r="R255" s="49"/>
      <c r="S255" s="49"/>
      <c r="T255" s="49"/>
      <c r="U255" s="49"/>
      <c r="V255" s="49"/>
      <c r="W255" s="49"/>
      <c r="X255" s="49"/>
      <c r="Y255" s="49"/>
      <c r="Z255" s="40"/>
      <c r="AA255" s="41"/>
      <c r="AB255" s="42"/>
      <c r="AC255" s="42"/>
      <c r="AD255" s="42"/>
      <c r="AE255" s="42"/>
      <c r="AF255" s="42"/>
      <c r="AG255" s="43"/>
    </row>
    <row r="256" spans="1:33" ht="22.5" customHeight="1">
      <c r="A256" s="37"/>
      <c r="B256" s="38"/>
      <c r="C256" s="39"/>
      <c r="D256" s="49"/>
      <c r="E256" s="49"/>
      <c r="F256" s="49"/>
      <c r="G256" s="49" t="s">
        <v>275</v>
      </c>
      <c r="H256" s="49"/>
      <c r="I256" s="49"/>
      <c r="J256" s="49"/>
      <c r="K256" s="49"/>
      <c r="L256" s="49"/>
      <c r="M256" s="49"/>
      <c r="N256" s="49"/>
      <c r="O256" s="49"/>
      <c r="P256" s="49"/>
      <c r="Q256" s="49"/>
      <c r="R256" s="49"/>
      <c r="S256" s="49"/>
      <c r="T256" s="49"/>
      <c r="U256" s="49"/>
      <c r="V256" s="49"/>
      <c r="W256" s="49"/>
      <c r="X256" s="49"/>
      <c r="Y256" s="49"/>
      <c r="Z256" s="40">
        <v>27</v>
      </c>
      <c r="AA256" s="41" t="s">
        <v>64</v>
      </c>
      <c r="AB256" s="42">
        <v>320</v>
      </c>
      <c r="AC256" s="42">
        <f>AB256*Z256</f>
        <v>8640</v>
      </c>
      <c r="AD256" s="42">
        <v>80</v>
      </c>
      <c r="AE256" s="42">
        <f>AD256*Z256</f>
        <v>2160</v>
      </c>
      <c r="AF256" s="42">
        <f>AE256+AC256</f>
        <v>10800</v>
      </c>
      <c r="AG256" s="43"/>
    </row>
    <row r="257" spans="1:33" ht="22.5" customHeight="1">
      <c r="A257" s="37"/>
      <c r="B257" s="38"/>
      <c r="C257" s="39"/>
      <c r="D257" s="49" t="s">
        <v>276</v>
      </c>
      <c r="E257" s="49"/>
      <c r="F257" s="49"/>
      <c r="G257" s="49" t="s">
        <v>265</v>
      </c>
      <c r="H257" s="49"/>
      <c r="I257" s="49"/>
      <c r="J257" s="49"/>
      <c r="K257" s="49"/>
      <c r="L257" s="49"/>
      <c r="M257" s="49"/>
      <c r="N257" s="49"/>
      <c r="O257" s="49"/>
      <c r="P257" s="49"/>
      <c r="Q257" s="49"/>
      <c r="R257" s="49"/>
      <c r="S257" s="49"/>
      <c r="T257" s="49"/>
      <c r="U257" s="49"/>
      <c r="V257" s="49"/>
      <c r="W257" s="49"/>
      <c r="X257" s="49"/>
      <c r="Y257" s="49"/>
      <c r="Z257" s="40"/>
      <c r="AA257" s="41"/>
      <c r="AB257" s="42"/>
      <c r="AC257" s="42"/>
      <c r="AD257" s="42"/>
      <c r="AE257" s="42"/>
      <c r="AF257" s="42"/>
      <c r="AG257" s="43"/>
    </row>
    <row r="258" spans="1:33" ht="22.5" customHeight="1">
      <c r="A258" s="37"/>
      <c r="B258" s="38"/>
      <c r="C258" s="39"/>
      <c r="D258" s="49"/>
      <c r="E258" s="49"/>
      <c r="F258" s="49"/>
      <c r="G258" s="49" t="s">
        <v>61</v>
      </c>
      <c r="H258" s="49" t="s">
        <v>277</v>
      </c>
      <c r="I258" s="49"/>
      <c r="J258" s="49"/>
      <c r="K258" s="49"/>
      <c r="L258" s="49"/>
      <c r="M258" s="49"/>
      <c r="N258" s="49"/>
      <c r="O258" s="49"/>
      <c r="P258" s="49"/>
      <c r="Q258" s="49"/>
      <c r="R258" s="49"/>
      <c r="S258" s="49"/>
      <c r="T258" s="49"/>
      <c r="U258" s="49"/>
      <c r="V258" s="49"/>
      <c r="W258" s="49"/>
      <c r="X258" s="49"/>
      <c r="Y258" s="49"/>
      <c r="Z258" s="40">
        <v>16</v>
      </c>
      <c r="AA258" s="41" t="s">
        <v>135</v>
      </c>
      <c r="AB258" s="42">
        <v>68</v>
      </c>
      <c r="AC258" s="42">
        <f>AB258*Z258</f>
        <v>1088</v>
      </c>
      <c r="AD258" s="42">
        <v>22</v>
      </c>
      <c r="AE258" s="42">
        <f>AD258*Z258</f>
        <v>352</v>
      </c>
      <c r="AF258" s="42">
        <f>AE258+AC258</f>
        <v>1440</v>
      </c>
      <c r="AG258" s="43"/>
    </row>
    <row r="259" spans="1:33" ht="22.5" customHeight="1">
      <c r="A259" s="37"/>
      <c r="B259" s="38"/>
      <c r="C259" s="39"/>
      <c r="D259" s="49"/>
      <c r="E259" s="49"/>
      <c r="F259" s="49"/>
      <c r="G259" s="49" t="s">
        <v>61</v>
      </c>
      <c r="H259" s="49" t="s">
        <v>278</v>
      </c>
      <c r="I259" s="49"/>
      <c r="J259" s="49"/>
      <c r="K259" s="49"/>
      <c r="L259" s="49"/>
      <c r="M259" s="49"/>
      <c r="N259" s="49"/>
      <c r="O259" s="49"/>
      <c r="P259" s="49"/>
      <c r="Q259" s="49"/>
      <c r="R259" s="49"/>
      <c r="S259" s="49"/>
      <c r="T259" s="49"/>
      <c r="U259" s="49"/>
      <c r="V259" s="49"/>
      <c r="W259" s="49"/>
      <c r="X259" s="49"/>
      <c r="Y259" s="49"/>
      <c r="Z259" s="40">
        <v>81</v>
      </c>
      <c r="AA259" s="41" t="s">
        <v>135</v>
      </c>
      <c r="AB259" s="42">
        <v>10</v>
      </c>
      <c r="AC259" s="42">
        <f>AB259*Z259</f>
        <v>810</v>
      </c>
      <c r="AD259" s="42">
        <v>10</v>
      </c>
      <c r="AE259" s="42">
        <f>AD259*Z259</f>
        <v>810</v>
      </c>
      <c r="AF259" s="42">
        <f>AE259+AC259</f>
        <v>1620</v>
      </c>
      <c r="AG259" s="43"/>
    </row>
    <row r="260" spans="1:33" ht="22.5" customHeight="1">
      <c r="A260" s="37"/>
      <c r="B260" s="38"/>
      <c r="C260" s="39"/>
      <c r="D260" s="49"/>
      <c r="E260" s="49"/>
      <c r="F260" s="49"/>
      <c r="G260" s="49" t="s">
        <v>61</v>
      </c>
      <c r="H260" s="49" t="s">
        <v>280</v>
      </c>
      <c r="I260" s="49"/>
      <c r="J260" s="49"/>
      <c r="K260" s="49"/>
      <c r="L260" s="49"/>
      <c r="M260" s="49"/>
      <c r="N260" s="49"/>
      <c r="O260" s="49"/>
      <c r="P260" s="49"/>
      <c r="Q260" s="49"/>
      <c r="R260" s="49"/>
      <c r="S260" s="49"/>
      <c r="T260" s="49"/>
      <c r="U260" s="49"/>
      <c r="V260" s="49"/>
      <c r="W260" s="49"/>
      <c r="X260" s="49"/>
      <c r="Y260" s="49"/>
      <c r="Z260" s="40">
        <v>440</v>
      </c>
      <c r="AA260" s="41" t="s">
        <v>135</v>
      </c>
      <c r="AB260" s="42">
        <v>6</v>
      </c>
      <c r="AC260" s="42">
        <f>AB260*Z260</f>
        <v>2640</v>
      </c>
      <c r="AD260" s="42">
        <v>6</v>
      </c>
      <c r="AE260" s="42">
        <f>AD260*Z260</f>
        <v>2640</v>
      </c>
      <c r="AF260" s="42">
        <f>AE260+AC260</f>
        <v>5280</v>
      </c>
      <c r="AG260" s="43"/>
    </row>
    <row r="261" spans="1:33" ht="22.5" customHeight="1">
      <c r="A261" s="37"/>
      <c r="B261" s="38"/>
      <c r="C261" s="39"/>
      <c r="D261" s="49"/>
      <c r="E261" s="49"/>
      <c r="F261" s="49"/>
      <c r="G261" s="49" t="s">
        <v>61</v>
      </c>
      <c r="H261" s="49" t="s">
        <v>279</v>
      </c>
      <c r="I261" s="49"/>
      <c r="J261" s="49"/>
      <c r="K261" s="49"/>
      <c r="L261" s="49"/>
      <c r="M261" s="49"/>
      <c r="N261" s="49"/>
      <c r="O261" s="49"/>
      <c r="P261" s="49"/>
      <c r="Q261" s="49"/>
      <c r="R261" s="49"/>
      <c r="S261" s="49"/>
      <c r="T261" s="49"/>
      <c r="U261" s="49"/>
      <c r="V261" s="49"/>
      <c r="W261" s="49"/>
      <c r="X261" s="49"/>
      <c r="Y261" s="49"/>
      <c r="Z261" s="40">
        <v>671</v>
      </c>
      <c r="AA261" s="41" t="s">
        <v>135</v>
      </c>
      <c r="AB261" s="42">
        <v>21</v>
      </c>
      <c r="AC261" s="42">
        <f>AB261*Z261</f>
        <v>14091</v>
      </c>
      <c r="AD261" s="42">
        <v>9</v>
      </c>
      <c r="AE261" s="42">
        <f>AD261*Z261</f>
        <v>6039</v>
      </c>
      <c r="AF261" s="42">
        <f>AE261+AC261</f>
        <v>20130</v>
      </c>
      <c r="AG261" s="43"/>
    </row>
    <row r="262" spans="1:33" ht="22.5" customHeight="1">
      <c r="A262" s="37"/>
      <c r="B262" s="38"/>
      <c r="C262" s="39"/>
      <c r="D262" s="49"/>
      <c r="E262" s="49"/>
      <c r="F262" s="49"/>
      <c r="G262" s="49" t="s">
        <v>61</v>
      </c>
      <c r="H262" s="49" t="s">
        <v>281</v>
      </c>
      <c r="I262" s="49"/>
      <c r="J262" s="49"/>
      <c r="K262" s="49"/>
      <c r="L262" s="49"/>
      <c r="M262" s="49"/>
      <c r="N262" s="49"/>
      <c r="O262" s="49"/>
      <c r="P262" s="49"/>
      <c r="Q262" s="49"/>
      <c r="R262" s="49"/>
      <c r="S262" s="49"/>
      <c r="T262" s="49"/>
      <c r="U262" s="49"/>
      <c r="V262" s="49"/>
      <c r="W262" s="49"/>
      <c r="X262" s="49"/>
      <c r="Y262" s="49"/>
      <c r="Z262" s="40">
        <v>80</v>
      </c>
      <c r="AA262" s="41" t="s">
        <v>135</v>
      </c>
      <c r="AB262" s="42">
        <v>76</v>
      </c>
      <c r="AC262" s="42">
        <f>AB262*Z262</f>
        <v>6080</v>
      </c>
      <c r="AD262" s="42">
        <v>8</v>
      </c>
      <c r="AE262" s="42">
        <f>AD262*Z262</f>
        <v>640</v>
      </c>
      <c r="AF262" s="42">
        <f>AE262+AC262</f>
        <v>6720</v>
      </c>
      <c r="AG262" s="43"/>
    </row>
    <row r="263" spans="1:33" ht="22.5" customHeight="1">
      <c r="A263" s="37"/>
      <c r="B263" s="38"/>
      <c r="C263" s="39"/>
      <c r="D263" s="49" t="s">
        <v>282</v>
      </c>
      <c r="E263" s="49"/>
      <c r="F263" s="49"/>
      <c r="G263" s="49" t="s">
        <v>283</v>
      </c>
      <c r="H263" s="49"/>
      <c r="I263" s="49"/>
      <c r="J263" s="49"/>
      <c r="K263" s="49"/>
      <c r="L263" s="49"/>
      <c r="M263" s="49"/>
      <c r="N263" s="49"/>
      <c r="O263" s="49"/>
      <c r="P263" s="49"/>
      <c r="Q263" s="49"/>
      <c r="R263" s="49"/>
      <c r="S263" s="49"/>
      <c r="T263" s="49"/>
      <c r="U263" s="49"/>
      <c r="V263" s="49"/>
      <c r="W263" s="49"/>
      <c r="X263" s="49"/>
      <c r="Y263" s="49"/>
      <c r="Z263" s="40"/>
      <c r="AA263" s="41"/>
      <c r="AB263" s="42"/>
      <c r="AC263" s="42"/>
      <c r="AD263" s="42"/>
      <c r="AE263" s="42"/>
      <c r="AF263" s="42"/>
      <c r="AG263" s="43"/>
    </row>
    <row r="264" spans="1:33" ht="22.5" customHeight="1">
      <c r="A264" s="37"/>
      <c r="B264" s="38"/>
      <c r="C264" s="39"/>
      <c r="D264" s="49"/>
      <c r="E264" s="49"/>
      <c r="F264" s="49"/>
      <c r="G264" s="49" t="s">
        <v>61</v>
      </c>
      <c r="H264" s="49" t="s">
        <v>284</v>
      </c>
      <c r="I264" s="49"/>
      <c r="J264" s="49"/>
      <c r="K264" s="49"/>
      <c r="L264" s="49"/>
      <c r="M264" s="49"/>
      <c r="N264" s="49"/>
      <c r="O264" s="49"/>
      <c r="P264" s="49"/>
      <c r="Q264" s="49"/>
      <c r="R264" s="49"/>
      <c r="S264" s="49"/>
      <c r="T264" s="49"/>
      <c r="U264" s="49"/>
      <c r="V264" s="49"/>
      <c r="W264" s="49"/>
      <c r="X264" s="49"/>
      <c r="Y264" s="49"/>
      <c r="Z264" s="40">
        <v>33</v>
      </c>
      <c r="AA264" s="41" t="s">
        <v>64</v>
      </c>
      <c r="AB264" s="42">
        <v>80</v>
      </c>
      <c r="AC264" s="42">
        <f>AB264*Z264</f>
        <v>2640</v>
      </c>
      <c r="AD264" s="42">
        <v>60</v>
      </c>
      <c r="AE264" s="42">
        <f t="shared" ref="AE264:AE269" si="26">AD264*Z264</f>
        <v>1980</v>
      </c>
      <c r="AF264" s="42">
        <f t="shared" ref="AF264:AF269" si="27">AE264+AC264</f>
        <v>4620</v>
      </c>
      <c r="AG264" s="43"/>
    </row>
    <row r="265" spans="1:33" ht="22.5" customHeight="1">
      <c r="A265" s="37"/>
      <c r="B265" s="38"/>
      <c r="C265" s="39"/>
      <c r="D265" s="49"/>
      <c r="E265" s="49"/>
      <c r="F265" s="49"/>
      <c r="G265" s="49" t="s">
        <v>61</v>
      </c>
      <c r="H265" s="49" t="s">
        <v>285</v>
      </c>
      <c r="I265" s="49"/>
      <c r="J265" s="49"/>
      <c r="K265" s="49"/>
      <c r="L265" s="49"/>
      <c r="M265" s="49"/>
      <c r="N265" s="49"/>
      <c r="O265" s="49"/>
      <c r="P265" s="49"/>
      <c r="Q265" s="49"/>
      <c r="R265" s="49"/>
      <c r="S265" s="49"/>
      <c r="T265" s="49"/>
      <c r="U265" s="49"/>
      <c r="V265" s="49"/>
      <c r="W265" s="49"/>
      <c r="X265" s="49"/>
      <c r="Y265" s="49"/>
      <c r="Z265" s="40">
        <v>3</v>
      </c>
      <c r="AA265" s="41" t="s">
        <v>64</v>
      </c>
      <c r="AB265" s="42">
        <v>110</v>
      </c>
      <c r="AC265" s="42">
        <f>AB265*Z265</f>
        <v>330</v>
      </c>
      <c r="AD265" s="42">
        <v>60</v>
      </c>
      <c r="AE265" s="42">
        <f t="shared" si="26"/>
        <v>180</v>
      </c>
      <c r="AF265" s="42">
        <f t="shared" si="27"/>
        <v>510</v>
      </c>
      <c r="AG265" s="43"/>
    </row>
    <row r="266" spans="1:33" ht="22.5" customHeight="1">
      <c r="A266" s="37"/>
      <c r="B266" s="38"/>
      <c r="C266" s="39"/>
      <c r="D266" s="49"/>
      <c r="E266" s="49"/>
      <c r="F266" s="49"/>
      <c r="G266" s="49" t="s">
        <v>61</v>
      </c>
      <c r="H266" s="49" t="s">
        <v>286</v>
      </c>
      <c r="I266" s="49"/>
      <c r="J266" s="49"/>
      <c r="K266" s="49"/>
      <c r="L266" s="49"/>
      <c r="M266" s="49"/>
      <c r="N266" s="49"/>
      <c r="O266" s="49"/>
      <c r="P266" s="49"/>
      <c r="Q266" s="49"/>
      <c r="R266" s="49"/>
      <c r="S266" s="49"/>
      <c r="T266" s="49"/>
      <c r="U266" s="49"/>
      <c r="V266" s="49"/>
      <c r="W266" s="49"/>
      <c r="X266" s="49"/>
      <c r="Y266" s="49"/>
      <c r="Z266" s="40">
        <v>38</v>
      </c>
      <c r="AA266" s="41" t="s">
        <v>64</v>
      </c>
      <c r="AB266" s="42">
        <v>170</v>
      </c>
      <c r="AC266" s="42">
        <f>AB266*Z266</f>
        <v>6460</v>
      </c>
      <c r="AD266" s="42">
        <v>60</v>
      </c>
      <c r="AE266" s="42">
        <f t="shared" si="26"/>
        <v>2280</v>
      </c>
      <c r="AF266" s="42">
        <f t="shared" si="27"/>
        <v>8740</v>
      </c>
      <c r="AG266" s="43"/>
    </row>
    <row r="267" spans="1:33" ht="22.5" customHeight="1">
      <c r="A267" s="37"/>
      <c r="B267" s="38"/>
      <c r="C267" s="39"/>
      <c r="D267" s="49"/>
      <c r="E267" s="49"/>
      <c r="F267" s="49"/>
      <c r="G267" s="49" t="s">
        <v>61</v>
      </c>
      <c r="H267" s="49" t="s">
        <v>287</v>
      </c>
      <c r="I267" s="49"/>
      <c r="J267" s="49"/>
      <c r="K267" s="49"/>
      <c r="L267" s="49"/>
      <c r="M267" s="49"/>
      <c r="N267" s="49"/>
      <c r="O267" s="49"/>
      <c r="P267" s="49"/>
      <c r="Q267" s="49"/>
      <c r="R267" s="49"/>
      <c r="S267" s="49"/>
      <c r="T267" s="49"/>
      <c r="U267" s="49"/>
      <c r="V267" s="49"/>
      <c r="W267" s="49"/>
      <c r="X267" s="49"/>
      <c r="Y267" s="49"/>
      <c r="Z267" s="40">
        <v>5</v>
      </c>
      <c r="AA267" s="41" t="s">
        <v>64</v>
      </c>
      <c r="AB267" s="42">
        <v>258</v>
      </c>
      <c r="AC267" s="42">
        <f>AB267*Z267</f>
        <v>1290</v>
      </c>
      <c r="AD267" s="42">
        <v>120</v>
      </c>
      <c r="AE267" s="42">
        <f t="shared" si="26"/>
        <v>600</v>
      </c>
      <c r="AF267" s="42">
        <f t="shared" si="27"/>
        <v>1890</v>
      </c>
      <c r="AG267" s="43"/>
    </row>
    <row r="268" spans="1:33" ht="22.5" customHeight="1">
      <c r="A268" s="37"/>
      <c r="B268" s="38"/>
      <c r="C268" s="39"/>
      <c r="D268" s="49"/>
      <c r="E268" s="49"/>
      <c r="F268" s="49"/>
      <c r="G268" s="49" t="s">
        <v>61</v>
      </c>
      <c r="H268" s="49" t="s">
        <v>288</v>
      </c>
      <c r="I268" s="49"/>
      <c r="J268" s="49"/>
      <c r="K268" s="49"/>
      <c r="L268" s="49"/>
      <c r="M268" s="49"/>
      <c r="N268" s="49"/>
      <c r="O268" s="49"/>
      <c r="P268" s="49"/>
      <c r="Q268" s="49"/>
      <c r="R268" s="49"/>
      <c r="S268" s="49"/>
      <c r="T268" s="49"/>
      <c r="U268" s="49"/>
      <c r="V268" s="49"/>
      <c r="W268" s="49"/>
      <c r="X268" s="49"/>
      <c r="Y268" s="49"/>
      <c r="Z268" s="40">
        <v>3</v>
      </c>
      <c r="AA268" s="41" t="s">
        <v>64</v>
      </c>
      <c r="AB268" s="42">
        <v>464</v>
      </c>
      <c r="AC268" s="42">
        <f>AB268*Z268</f>
        <v>1392</v>
      </c>
      <c r="AD268" s="42">
        <v>80</v>
      </c>
      <c r="AE268" s="42">
        <f t="shared" si="26"/>
        <v>240</v>
      </c>
      <c r="AF268" s="42">
        <f t="shared" si="27"/>
        <v>1632</v>
      </c>
      <c r="AG268" s="43"/>
    </row>
    <row r="269" spans="1:33" ht="22.5" customHeight="1">
      <c r="A269" s="37"/>
      <c r="B269" s="38"/>
      <c r="C269" s="39"/>
      <c r="D269" s="49"/>
      <c r="E269" s="49"/>
      <c r="F269" s="49"/>
      <c r="G269" s="49" t="s">
        <v>61</v>
      </c>
      <c r="H269" s="49" t="s">
        <v>289</v>
      </c>
      <c r="I269" s="49"/>
      <c r="J269" s="49"/>
      <c r="K269" s="49"/>
      <c r="L269" s="49"/>
      <c r="M269" s="49"/>
      <c r="N269" s="49"/>
      <c r="O269" s="49"/>
      <c r="P269" s="49"/>
      <c r="Q269" s="49"/>
      <c r="R269" s="49"/>
      <c r="S269" s="49"/>
      <c r="T269" s="49"/>
      <c r="U269" s="49"/>
      <c r="V269" s="49"/>
      <c r="W269" s="49"/>
      <c r="X269" s="49"/>
      <c r="Y269" s="49"/>
      <c r="Z269" s="40"/>
      <c r="AA269" s="41"/>
      <c r="AB269" s="42">
        <v>0</v>
      </c>
      <c r="AC269" s="42">
        <v>7426</v>
      </c>
      <c r="AD269" s="42">
        <v>0</v>
      </c>
      <c r="AE269" s="42">
        <f t="shared" si="26"/>
        <v>0</v>
      </c>
      <c r="AF269" s="42">
        <f t="shared" si="27"/>
        <v>7426</v>
      </c>
      <c r="AG269" s="43"/>
    </row>
    <row r="270" spans="1:33" ht="22.5" customHeight="1">
      <c r="A270" s="37"/>
      <c r="B270" s="38"/>
      <c r="C270" s="45"/>
      <c r="D270" s="39"/>
      <c r="E270" s="11"/>
      <c r="F270" s="10"/>
      <c r="G270" s="11"/>
      <c r="H270" s="10"/>
      <c r="I270" s="10"/>
      <c r="J270" s="10"/>
      <c r="K270" s="10"/>
      <c r="L270" s="10"/>
      <c r="M270" s="10"/>
      <c r="N270" s="10"/>
      <c r="O270" s="10"/>
      <c r="P270" s="10"/>
      <c r="Q270" s="10"/>
      <c r="R270" s="10"/>
      <c r="S270" s="10"/>
      <c r="T270" s="10"/>
      <c r="U270" s="10"/>
      <c r="V270" s="10"/>
      <c r="W270" s="10"/>
      <c r="X270" s="10"/>
      <c r="Y270" s="46" t="s">
        <v>290</v>
      </c>
      <c r="Z270" s="40"/>
      <c r="AA270" s="41"/>
      <c r="AB270" s="42"/>
      <c r="AC270" s="42"/>
      <c r="AD270" s="42"/>
      <c r="AE270" s="42"/>
      <c r="AF270" s="56">
        <f>SUM(AF241:AF269)</f>
        <v>105780</v>
      </c>
      <c r="AG270" s="43"/>
    </row>
    <row r="271" spans="1:33" ht="21" customHeight="1">
      <c r="A271" s="37"/>
      <c r="B271" s="47" t="s">
        <v>255</v>
      </c>
      <c r="C271" s="48"/>
      <c r="D271" s="50" t="s">
        <v>257</v>
      </c>
      <c r="E271" s="10"/>
      <c r="F271" s="10"/>
      <c r="G271" s="11"/>
      <c r="H271" s="10"/>
      <c r="I271" s="10"/>
      <c r="J271" s="10"/>
      <c r="K271" s="10"/>
      <c r="L271" s="50"/>
      <c r="M271" s="10"/>
      <c r="N271" s="10"/>
      <c r="O271" s="10"/>
      <c r="P271" s="10"/>
      <c r="Q271" s="10"/>
      <c r="R271" s="10"/>
      <c r="S271" s="10"/>
      <c r="T271" s="10"/>
      <c r="U271" s="10"/>
      <c r="V271" s="10"/>
      <c r="W271" s="10"/>
      <c r="X271" s="10"/>
      <c r="Y271" s="11"/>
      <c r="Z271" s="40"/>
      <c r="AA271" s="41"/>
      <c r="AB271" s="42"/>
      <c r="AC271" s="42"/>
      <c r="AD271" s="42"/>
      <c r="AE271" s="42"/>
      <c r="AF271" s="42"/>
      <c r="AG271" s="43"/>
    </row>
    <row r="272" spans="1:33" ht="21" customHeight="1">
      <c r="A272" s="37"/>
      <c r="B272" s="38"/>
      <c r="C272" s="39"/>
      <c r="D272" s="49" t="s">
        <v>61</v>
      </c>
      <c r="E272" s="49" t="s">
        <v>292</v>
      </c>
      <c r="F272" s="49"/>
      <c r="G272" s="49"/>
      <c r="H272" s="49"/>
      <c r="I272" s="49"/>
      <c r="J272" s="49"/>
      <c r="K272" s="49"/>
      <c r="L272" s="49"/>
      <c r="M272" s="49"/>
      <c r="N272" s="49"/>
      <c r="O272" s="49"/>
      <c r="P272" s="49"/>
      <c r="Q272" s="49"/>
      <c r="R272" s="49"/>
      <c r="S272" s="49"/>
      <c r="T272" s="49"/>
      <c r="U272" s="49"/>
      <c r="V272" s="49"/>
      <c r="W272" s="49"/>
      <c r="X272" s="49"/>
      <c r="Y272" s="49"/>
      <c r="Z272" s="40">
        <v>3</v>
      </c>
      <c r="AA272" s="41" t="s">
        <v>64</v>
      </c>
      <c r="AB272" s="42">
        <v>1500</v>
      </c>
      <c r="AC272" s="42">
        <f>AB272*Z272</f>
        <v>4500</v>
      </c>
      <c r="AD272" s="42">
        <v>200</v>
      </c>
      <c r="AE272" s="42">
        <f t="shared" ref="AE272:AE277" si="28">AD272*Z272</f>
        <v>600</v>
      </c>
      <c r="AF272" s="42">
        <f t="shared" ref="AF272:AF277" si="29">AE272+AC272</f>
        <v>5100</v>
      </c>
      <c r="AG272" s="43"/>
    </row>
    <row r="273" spans="1:33" ht="21" customHeight="1">
      <c r="A273" s="37"/>
      <c r="B273" s="38"/>
      <c r="C273" s="39"/>
      <c r="D273" s="49" t="s">
        <v>61</v>
      </c>
      <c r="E273" s="49" t="s">
        <v>293</v>
      </c>
      <c r="F273" s="49"/>
      <c r="G273" s="49"/>
      <c r="H273" s="49"/>
      <c r="I273" s="49"/>
      <c r="J273" s="49"/>
      <c r="K273" s="49"/>
      <c r="L273" s="49"/>
      <c r="M273" s="49"/>
      <c r="N273" s="49"/>
      <c r="O273" s="49"/>
      <c r="P273" s="49"/>
      <c r="Q273" s="49"/>
      <c r="R273" s="49"/>
      <c r="S273" s="49"/>
      <c r="T273" s="49"/>
      <c r="U273" s="49"/>
      <c r="V273" s="49"/>
      <c r="W273" s="49"/>
      <c r="X273" s="49"/>
      <c r="Y273" s="49"/>
      <c r="Z273" s="40">
        <v>12</v>
      </c>
      <c r="AA273" s="41" t="s">
        <v>64</v>
      </c>
      <c r="AB273" s="42">
        <v>170</v>
      </c>
      <c r="AC273" s="42">
        <f>AB273*Z273</f>
        <v>2040</v>
      </c>
      <c r="AD273" s="42">
        <v>80</v>
      </c>
      <c r="AE273" s="42">
        <f t="shared" si="28"/>
        <v>960</v>
      </c>
      <c r="AF273" s="42">
        <f t="shared" si="29"/>
        <v>3000</v>
      </c>
      <c r="AG273" s="43"/>
    </row>
    <row r="274" spans="1:33" ht="21" customHeight="1">
      <c r="A274" s="37"/>
      <c r="B274" s="38"/>
      <c r="C274" s="39"/>
      <c r="D274" s="49" t="s">
        <v>61</v>
      </c>
      <c r="E274" s="49" t="s">
        <v>294</v>
      </c>
      <c r="F274" s="49"/>
      <c r="G274" s="49"/>
      <c r="H274" s="49"/>
      <c r="I274" s="49"/>
      <c r="J274" s="49"/>
      <c r="K274" s="49"/>
      <c r="L274" s="49"/>
      <c r="M274" s="49"/>
      <c r="N274" s="49"/>
      <c r="O274" s="49"/>
      <c r="P274" s="49"/>
      <c r="Q274" s="49"/>
      <c r="R274" s="49"/>
      <c r="S274" s="49"/>
      <c r="T274" s="49"/>
      <c r="U274" s="49"/>
      <c r="V274" s="49"/>
      <c r="W274" s="49"/>
      <c r="X274" s="49"/>
      <c r="Y274" s="49"/>
      <c r="Z274" s="40">
        <v>120</v>
      </c>
      <c r="AA274" s="41" t="s">
        <v>135</v>
      </c>
      <c r="AB274" s="42">
        <v>33</v>
      </c>
      <c r="AC274" s="42">
        <f>AB274*Z274</f>
        <v>3960</v>
      </c>
      <c r="AD274" s="42">
        <v>15</v>
      </c>
      <c r="AE274" s="42">
        <f t="shared" si="28"/>
        <v>1800</v>
      </c>
      <c r="AF274" s="42">
        <f t="shared" si="29"/>
        <v>5760</v>
      </c>
      <c r="AG274" s="43"/>
    </row>
    <row r="275" spans="1:33" ht="21" customHeight="1">
      <c r="A275" s="37"/>
      <c r="B275" s="38"/>
      <c r="C275" s="39"/>
      <c r="D275" s="49" t="s">
        <v>61</v>
      </c>
      <c r="E275" s="49" t="s">
        <v>295</v>
      </c>
      <c r="F275" s="49"/>
      <c r="G275" s="49"/>
      <c r="H275" s="49"/>
      <c r="I275" s="49"/>
      <c r="J275" s="49"/>
      <c r="K275" s="49"/>
      <c r="L275" s="49"/>
      <c r="M275" s="49"/>
      <c r="N275" s="49"/>
      <c r="O275" s="49"/>
      <c r="P275" s="49"/>
      <c r="Q275" s="49"/>
      <c r="R275" s="49"/>
      <c r="S275" s="49"/>
      <c r="T275" s="49"/>
      <c r="U275" s="49"/>
      <c r="V275" s="49"/>
      <c r="W275" s="49"/>
      <c r="X275" s="49"/>
      <c r="Y275" s="49"/>
      <c r="Z275" s="40">
        <v>43</v>
      </c>
      <c r="AA275" s="41" t="s">
        <v>135</v>
      </c>
      <c r="AB275" s="42">
        <v>71</v>
      </c>
      <c r="AC275" s="42">
        <f>AB275*Z275</f>
        <v>3053</v>
      </c>
      <c r="AD275" s="42">
        <v>20</v>
      </c>
      <c r="AE275" s="42">
        <f t="shared" si="28"/>
        <v>860</v>
      </c>
      <c r="AF275" s="42">
        <f t="shared" si="29"/>
        <v>3913</v>
      </c>
      <c r="AG275" s="43"/>
    </row>
    <row r="276" spans="1:33" ht="21" customHeight="1">
      <c r="A276" s="37"/>
      <c r="B276" s="38"/>
      <c r="C276" s="39"/>
      <c r="D276" s="49" t="s">
        <v>61</v>
      </c>
      <c r="E276" s="49" t="s">
        <v>296</v>
      </c>
      <c r="F276" s="49"/>
      <c r="G276" s="49"/>
      <c r="H276" s="49"/>
      <c r="I276" s="49"/>
      <c r="J276" s="49"/>
      <c r="K276" s="49"/>
      <c r="L276" s="49"/>
      <c r="M276" s="49"/>
      <c r="N276" s="49"/>
      <c r="O276" s="49"/>
      <c r="P276" s="49"/>
      <c r="Q276" s="49"/>
      <c r="R276" s="49"/>
      <c r="S276" s="49"/>
      <c r="T276" s="49"/>
      <c r="U276" s="49"/>
      <c r="V276" s="49"/>
      <c r="W276" s="49"/>
      <c r="X276" s="49"/>
      <c r="Y276" s="49"/>
      <c r="Z276" s="40">
        <v>197</v>
      </c>
      <c r="AA276" s="41" t="s">
        <v>135</v>
      </c>
      <c r="AB276" s="42">
        <v>9</v>
      </c>
      <c r="AC276" s="42">
        <f>AB276*Z276</f>
        <v>1773</v>
      </c>
      <c r="AD276" s="42">
        <v>3</v>
      </c>
      <c r="AE276" s="42">
        <f t="shared" si="28"/>
        <v>591</v>
      </c>
      <c r="AF276" s="42">
        <f t="shared" si="29"/>
        <v>2364</v>
      </c>
      <c r="AG276" s="43"/>
    </row>
    <row r="277" spans="1:33" ht="21" customHeight="1">
      <c r="A277" s="37"/>
      <c r="B277" s="38"/>
      <c r="C277" s="39"/>
      <c r="D277" s="49" t="s">
        <v>61</v>
      </c>
      <c r="E277" s="49" t="s">
        <v>289</v>
      </c>
      <c r="F277" s="49"/>
      <c r="G277" s="49"/>
      <c r="H277" s="49"/>
      <c r="I277" s="49"/>
      <c r="J277" s="49"/>
      <c r="K277" s="49"/>
      <c r="L277" s="49"/>
      <c r="M277" s="49"/>
      <c r="N277" s="49"/>
      <c r="O277" s="49"/>
      <c r="P277" s="49"/>
      <c r="Q277" s="49"/>
      <c r="R277" s="49"/>
      <c r="S277" s="49"/>
      <c r="T277" s="49"/>
      <c r="U277" s="49"/>
      <c r="V277" s="49"/>
      <c r="W277" s="49"/>
      <c r="X277" s="49"/>
      <c r="Y277" s="49"/>
      <c r="Z277" s="40"/>
      <c r="AA277" s="41"/>
      <c r="AB277" s="42">
        <v>0</v>
      </c>
      <c r="AC277" s="42">
        <v>1013</v>
      </c>
      <c r="AD277" s="42">
        <v>0</v>
      </c>
      <c r="AE277" s="42">
        <f t="shared" si="28"/>
        <v>0</v>
      </c>
      <c r="AF277" s="42">
        <f t="shared" si="29"/>
        <v>1013</v>
      </c>
      <c r="AG277" s="43"/>
    </row>
    <row r="278" spans="1:33" ht="23.1" customHeight="1">
      <c r="A278" s="37"/>
      <c r="B278" s="38"/>
      <c r="C278" s="45"/>
      <c r="D278" s="39"/>
      <c r="E278" s="11"/>
      <c r="F278" s="10"/>
      <c r="G278" s="11"/>
      <c r="H278" s="10"/>
      <c r="I278" s="10"/>
      <c r="J278" s="10"/>
      <c r="K278" s="10"/>
      <c r="L278" s="10"/>
      <c r="M278" s="10"/>
      <c r="N278" s="10"/>
      <c r="O278" s="10"/>
      <c r="P278" s="10"/>
      <c r="Q278" s="10"/>
      <c r="R278" s="10"/>
      <c r="S278" s="10"/>
      <c r="T278" s="10"/>
      <c r="U278" s="10"/>
      <c r="V278" s="10"/>
      <c r="W278" s="10"/>
      <c r="X278" s="10"/>
      <c r="Y278" s="46" t="s">
        <v>291</v>
      </c>
      <c r="Z278" s="40"/>
      <c r="AA278" s="41"/>
      <c r="AB278" s="42"/>
      <c r="AC278" s="42"/>
      <c r="AD278" s="42"/>
      <c r="AE278" s="42"/>
      <c r="AF278" s="56">
        <f>SUM(AF272:AF277)</f>
        <v>21150</v>
      </c>
      <c r="AG278" s="43"/>
    </row>
    <row r="279" spans="1:33" ht="21" customHeight="1">
      <c r="A279" s="37"/>
      <c r="B279" s="47" t="s">
        <v>256</v>
      </c>
      <c r="C279" s="48"/>
      <c r="D279" s="50" t="s">
        <v>258</v>
      </c>
      <c r="E279" s="10"/>
      <c r="F279" s="10"/>
      <c r="G279" s="11"/>
      <c r="H279" s="10"/>
      <c r="I279" s="10"/>
      <c r="J279" s="10"/>
      <c r="K279" s="10"/>
      <c r="L279" s="50"/>
      <c r="M279" s="10"/>
      <c r="N279" s="10"/>
      <c r="O279" s="10"/>
      <c r="P279" s="10"/>
      <c r="Q279" s="10"/>
      <c r="R279" s="10"/>
      <c r="S279" s="10"/>
      <c r="T279" s="10"/>
      <c r="U279" s="10"/>
      <c r="V279" s="10"/>
      <c r="W279" s="10"/>
      <c r="X279" s="10"/>
      <c r="Y279" s="11"/>
      <c r="Z279" s="40"/>
      <c r="AA279" s="41"/>
      <c r="AB279" s="42"/>
      <c r="AC279" s="42"/>
      <c r="AD279" s="42"/>
      <c r="AE279" s="42"/>
      <c r="AF279" s="42"/>
      <c r="AG279" s="43"/>
    </row>
    <row r="280" spans="1:33" ht="21" customHeight="1">
      <c r="A280" s="37"/>
      <c r="B280" s="38"/>
      <c r="C280" s="39"/>
      <c r="D280" s="49" t="s">
        <v>61</v>
      </c>
      <c r="E280" s="49" t="s">
        <v>298</v>
      </c>
      <c r="F280" s="49"/>
      <c r="G280" s="49"/>
      <c r="H280" s="49"/>
      <c r="I280" s="49"/>
      <c r="J280" s="49"/>
      <c r="K280" s="49"/>
      <c r="L280" s="49"/>
      <c r="M280" s="49"/>
      <c r="N280" s="49"/>
      <c r="O280" s="49"/>
      <c r="P280" s="49"/>
      <c r="Q280" s="49"/>
      <c r="R280" s="49"/>
      <c r="S280" s="49"/>
      <c r="T280" s="49"/>
      <c r="U280" s="49"/>
      <c r="V280" s="49"/>
      <c r="W280" s="49"/>
      <c r="X280" s="49"/>
      <c r="Y280" s="49"/>
      <c r="Z280" s="40">
        <v>1</v>
      </c>
      <c r="AA280" s="41" t="s">
        <v>64</v>
      </c>
      <c r="AB280" s="42">
        <v>300</v>
      </c>
      <c r="AC280" s="42">
        <f t="shared" ref="AC280:AC285" si="30">AB280*Z280</f>
        <v>300</v>
      </c>
      <c r="AD280" s="42">
        <v>30</v>
      </c>
      <c r="AE280" s="42">
        <f t="shared" ref="AE280:AE286" si="31">AD280*Z280</f>
        <v>30</v>
      </c>
      <c r="AF280" s="42">
        <f t="shared" ref="AF280:AF286" si="32">AE280+AC280</f>
        <v>330</v>
      </c>
      <c r="AG280" s="43"/>
    </row>
    <row r="281" spans="1:33" ht="21" customHeight="1">
      <c r="A281" s="37"/>
      <c r="B281" s="38"/>
      <c r="C281" s="39"/>
      <c r="D281" s="49" t="s">
        <v>61</v>
      </c>
      <c r="E281" s="49" t="s">
        <v>299</v>
      </c>
      <c r="F281" s="49"/>
      <c r="G281" s="49"/>
      <c r="H281" s="49"/>
      <c r="I281" s="49"/>
      <c r="J281" s="49"/>
      <c r="K281" s="49"/>
      <c r="L281" s="49"/>
      <c r="M281" s="49"/>
      <c r="N281" s="49"/>
      <c r="O281" s="49"/>
      <c r="P281" s="49"/>
      <c r="Q281" s="49"/>
      <c r="R281" s="49"/>
      <c r="S281" s="49"/>
      <c r="T281" s="49"/>
      <c r="U281" s="49"/>
      <c r="V281" s="49"/>
      <c r="W281" s="49"/>
      <c r="X281" s="49"/>
      <c r="Y281" s="49"/>
      <c r="Z281" s="40">
        <v>11</v>
      </c>
      <c r="AA281" s="41" t="s">
        <v>64</v>
      </c>
      <c r="AB281" s="42">
        <v>185</v>
      </c>
      <c r="AC281" s="42">
        <f t="shared" si="30"/>
        <v>2035</v>
      </c>
      <c r="AD281" s="42">
        <v>20</v>
      </c>
      <c r="AE281" s="42">
        <f t="shared" si="31"/>
        <v>220</v>
      </c>
      <c r="AF281" s="42">
        <f t="shared" si="32"/>
        <v>2255</v>
      </c>
      <c r="AG281" s="43"/>
    </row>
    <row r="282" spans="1:33" ht="21" customHeight="1">
      <c r="A282" s="37"/>
      <c r="B282" s="38"/>
      <c r="C282" s="39"/>
      <c r="D282" s="49" t="s">
        <v>61</v>
      </c>
      <c r="E282" s="49" t="s">
        <v>294</v>
      </c>
      <c r="F282" s="49"/>
      <c r="G282" s="49"/>
      <c r="H282" s="49"/>
      <c r="I282" s="49"/>
      <c r="J282" s="49"/>
      <c r="K282" s="49"/>
      <c r="L282" s="49"/>
      <c r="M282" s="49"/>
      <c r="N282" s="49"/>
      <c r="O282" s="49"/>
      <c r="P282" s="49"/>
      <c r="Q282" s="49"/>
      <c r="R282" s="49"/>
      <c r="S282" s="49"/>
      <c r="T282" s="49"/>
      <c r="U282" s="49"/>
      <c r="V282" s="49"/>
      <c r="W282" s="49"/>
      <c r="X282" s="49"/>
      <c r="Y282" s="49"/>
      <c r="Z282" s="40">
        <v>74</v>
      </c>
      <c r="AA282" s="41" t="s">
        <v>135</v>
      </c>
      <c r="AB282" s="42">
        <v>33</v>
      </c>
      <c r="AC282" s="42">
        <f t="shared" si="30"/>
        <v>2442</v>
      </c>
      <c r="AD282" s="42">
        <v>15</v>
      </c>
      <c r="AE282" s="42">
        <f t="shared" si="31"/>
        <v>1110</v>
      </c>
      <c r="AF282" s="42">
        <f t="shared" si="32"/>
        <v>3552</v>
      </c>
      <c r="AG282" s="43"/>
    </row>
    <row r="283" spans="1:33" ht="21" customHeight="1">
      <c r="A283" s="37"/>
      <c r="B283" s="38"/>
      <c r="C283" s="39"/>
      <c r="D283" s="49" t="s">
        <v>61</v>
      </c>
      <c r="E283" s="49" t="s">
        <v>295</v>
      </c>
      <c r="F283" s="49"/>
      <c r="G283" s="49"/>
      <c r="H283" s="49"/>
      <c r="I283" s="49"/>
      <c r="J283" s="49"/>
      <c r="K283" s="49"/>
      <c r="L283" s="49"/>
      <c r="M283" s="49"/>
      <c r="N283" s="49"/>
      <c r="O283" s="49"/>
      <c r="P283" s="49"/>
      <c r="Q283" s="49"/>
      <c r="R283" s="49"/>
      <c r="S283" s="49"/>
      <c r="T283" s="49"/>
      <c r="U283" s="49"/>
      <c r="V283" s="49"/>
      <c r="W283" s="49"/>
      <c r="X283" s="49"/>
      <c r="Y283" s="49"/>
      <c r="Z283" s="40">
        <v>36</v>
      </c>
      <c r="AA283" s="41" t="s">
        <v>135</v>
      </c>
      <c r="AB283" s="42">
        <v>71</v>
      </c>
      <c r="AC283" s="42">
        <f t="shared" si="30"/>
        <v>2556</v>
      </c>
      <c r="AD283" s="42">
        <v>20</v>
      </c>
      <c r="AE283" s="42">
        <f t="shared" si="31"/>
        <v>720</v>
      </c>
      <c r="AF283" s="42">
        <f t="shared" si="32"/>
        <v>3276</v>
      </c>
      <c r="AG283" s="43"/>
    </row>
    <row r="284" spans="1:33" ht="21" customHeight="1">
      <c r="A284" s="37"/>
      <c r="B284" s="38"/>
      <c r="C284" s="39"/>
      <c r="D284" s="49" t="s">
        <v>61</v>
      </c>
      <c r="E284" s="49" t="s">
        <v>278</v>
      </c>
      <c r="F284" s="49"/>
      <c r="G284" s="49"/>
      <c r="H284" s="49"/>
      <c r="I284" s="49"/>
      <c r="J284" s="49"/>
      <c r="K284" s="49"/>
      <c r="L284" s="49"/>
      <c r="M284" s="49"/>
      <c r="N284" s="49"/>
      <c r="O284" s="49"/>
      <c r="P284" s="49"/>
      <c r="Q284" s="49"/>
      <c r="R284" s="49"/>
      <c r="S284" s="49"/>
      <c r="T284" s="49"/>
      <c r="U284" s="49"/>
      <c r="V284" s="49"/>
      <c r="W284" s="49"/>
      <c r="X284" s="49"/>
      <c r="Y284" s="49"/>
      <c r="Z284" s="40">
        <v>6</v>
      </c>
      <c r="AA284" s="41" t="s">
        <v>135</v>
      </c>
      <c r="AB284" s="42">
        <v>10</v>
      </c>
      <c r="AC284" s="42">
        <f t="shared" si="30"/>
        <v>60</v>
      </c>
      <c r="AD284" s="42">
        <v>10</v>
      </c>
      <c r="AE284" s="42">
        <f t="shared" si="31"/>
        <v>60</v>
      </c>
      <c r="AF284" s="42">
        <f>AE284+AC284</f>
        <v>120</v>
      </c>
      <c r="AG284" s="43"/>
    </row>
    <row r="285" spans="1:33" ht="21" customHeight="1">
      <c r="A285" s="37"/>
      <c r="B285" s="38"/>
      <c r="C285" s="39"/>
      <c r="D285" s="49" t="s">
        <v>61</v>
      </c>
      <c r="E285" s="49" t="s">
        <v>300</v>
      </c>
      <c r="F285" s="49"/>
      <c r="G285" s="49"/>
      <c r="H285" s="49"/>
      <c r="I285" s="49"/>
      <c r="J285" s="49"/>
      <c r="K285" s="49"/>
      <c r="L285" s="49"/>
      <c r="M285" s="49"/>
      <c r="N285" s="49"/>
      <c r="O285" s="49"/>
      <c r="P285" s="49"/>
      <c r="Q285" s="49"/>
      <c r="R285" s="49"/>
      <c r="S285" s="49"/>
      <c r="T285" s="49"/>
      <c r="U285" s="49"/>
      <c r="V285" s="49"/>
      <c r="W285" s="49"/>
      <c r="X285" s="49"/>
      <c r="Y285" s="49"/>
      <c r="Z285" s="40">
        <v>154</v>
      </c>
      <c r="AA285" s="41" t="s">
        <v>135</v>
      </c>
      <c r="AB285" s="42">
        <v>15</v>
      </c>
      <c r="AC285" s="42">
        <f t="shared" si="30"/>
        <v>2310</v>
      </c>
      <c r="AD285" s="42">
        <v>10</v>
      </c>
      <c r="AE285" s="42">
        <f t="shared" si="31"/>
        <v>1540</v>
      </c>
      <c r="AF285" s="42">
        <f t="shared" si="32"/>
        <v>3850</v>
      </c>
      <c r="AG285" s="43"/>
    </row>
    <row r="286" spans="1:33" ht="21" customHeight="1">
      <c r="A286" s="37"/>
      <c r="B286" s="38"/>
      <c r="C286" s="39"/>
      <c r="D286" s="49" t="s">
        <v>61</v>
      </c>
      <c r="E286" s="49" t="s">
        <v>289</v>
      </c>
      <c r="F286" s="49"/>
      <c r="G286" s="49"/>
      <c r="H286" s="49"/>
      <c r="I286" s="49"/>
      <c r="J286" s="49"/>
      <c r="K286" s="49"/>
      <c r="L286" s="49"/>
      <c r="M286" s="49"/>
      <c r="N286" s="49"/>
      <c r="O286" s="49"/>
      <c r="P286" s="49"/>
      <c r="Q286" s="49"/>
      <c r="R286" s="49"/>
      <c r="S286" s="49"/>
      <c r="T286" s="49"/>
      <c r="U286" s="49"/>
      <c r="V286" s="49"/>
      <c r="W286" s="49"/>
      <c r="X286" s="49"/>
      <c r="Y286" s="49"/>
      <c r="Z286" s="40"/>
      <c r="AA286" s="41"/>
      <c r="AB286" s="42">
        <v>0</v>
      </c>
      <c r="AC286" s="42">
        <v>677</v>
      </c>
      <c r="AD286" s="42">
        <v>0</v>
      </c>
      <c r="AE286" s="42">
        <f t="shared" si="31"/>
        <v>0</v>
      </c>
      <c r="AF286" s="42">
        <f t="shared" si="32"/>
        <v>677</v>
      </c>
      <c r="AG286" s="43"/>
    </row>
    <row r="287" spans="1:33" ht="23.1" customHeight="1">
      <c r="A287" s="37"/>
      <c r="B287" s="38"/>
      <c r="C287" s="45"/>
      <c r="D287" s="39"/>
      <c r="E287" s="11"/>
      <c r="F287" s="10"/>
      <c r="G287" s="11"/>
      <c r="H287" s="10"/>
      <c r="I287" s="10"/>
      <c r="J287" s="10"/>
      <c r="K287" s="10"/>
      <c r="L287" s="10"/>
      <c r="M287" s="10"/>
      <c r="N287" s="10"/>
      <c r="O287" s="10"/>
      <c r="P287" s="10"/>
      <c r="Q287" s="10"/>
      <c r="R287" s="10"/>
      <c r="S287" s="10"/>
      <c r="T287" s="10"/>
      <c r="U287" s="10"/>
      <c r="V287" s="10"/>
      <c r="W287" s="10"/>
      <c r="X287" s="10"/>
      <c r="Y287" s="46" t="s">
        <v>297</v>
      </c>
      <c r="Z287" s="40"/>
      <c r="AA287" s="41"/>
      <c r="AB287" s="42"/>
      <c r="AC287" s="42"/>
      <c r="AD287" s="42"/>
      <c r="AE287" s="42"/>
      <c r="AF287" s="56">
        <f>SUM(AF280:AF286)</f>
        <v>14060</v>
      </c>
      <c r="AG287" s="43"/>
    </row>
    <row r="288" spans="1:33" ht="21" customHeight="1">
      <c r="A288" s="37"/>
      <c r="B288" s="38"/>
      <c r="C288" s="39"/>
      <c r="D288" s="49"/>
      <c r="E288" s="49"/>
      <c r="F288" s="49"/>
      <c r="G288" s="49"/>
      <c r="H288" s="49"/>
      <c r="I288" s="49"/>
      <c r="J288" s="49"/>
      <c r="K288" s="49"/>
      <c r="L288" s="49"/>
      <c r="M288" s="49"/>
      <c r="N288" s="49"/>
      <c r="O288" s="49"/>
      <c r="P288" s="49"/>
      <c r="Q288" s="49"/>
      <c r="R288" s="49"/>
      <c r="S288" s="49"/>
      <c r="T288" s="49"/>
      <c r="U288" s="49"/>
      <c r="V288" s="49"/>
      <c r="W288" s="49"/>
      <c r="X288" s="49"/>
      <c r="Y288" s="49"/>
      <c r="Z288" s="40"/>
      <c r="AA288" s="41"/>
      <c r="AB288" s="42"/>
      <c r="AC288" s="42"/>
      <c r="AD288" s="42"/>
      <c r="AE288" s="42"/>
      <c r="AF288" s="42"/>
      <c r="AG288" s="43"/>
    </row>
    <row r="289" spans="1:33" ht="21" customHeight="1">
      <c r="A289" s="37"/>
      <c r="B289" s="38"/>
      <c r="C289" s="39"/>
      <c r="D289" s="49"/>
      <c r="E289" s="49"/>
      <c r="F289" s="49"/>
      <c r="G289" s="49"/>
      <c r="H289" s="49"/>
      <c r="I289" s="49"/>
      <c r="J289" s="49"/>
      <c r="K289" s="49"/>
      <c r="L289" s="49"/>
      <c r="M289" s="49"/>
      <c r="N289" s="49"/>
      <c r="O289" s="49"/>
      <c r="P289" s="49"/>
      <c r="Q289" s="49"/>
      <c r="R289" s="49"/>
      <c r="S289" s="49"/>
      <c r="T289" s="49"/>
      <c r="U289" s="49"/>
      <c r="V289" s="49"/>
      <c r="W289" s="49"/>
      <c r="X289" s="49"/>
      <c r="Y289" s="49"/>
      <c r="Z289" s="40"/>
      <c r="AA289" s="41"/>
      <c r="AB289" s="42"/>
      <c r="AC289" s="42"/>
      <c r="AD289" s="42"/>
      <c r="AE289" s="42"/>
      <c r="AF289" s="42"/>
      <c r="AG289" s="43"/>
    </row>
    <row r="290" spans="1:33" ht="21" customHeight="1">
      <c r="A290" s="37"/>
      <c r="B290" s="38"/>
      <c r="C290" s="39"/>
      <c r="D290" s="49"/>
      <c r="E290" s="49"/>
      <c r="F290" s="49"/>
      <c r="G290" s="49"/>
      <c r="H290" s="49"/>
      <c r="I290" s="49"/>
      <c r="J290" s="49"/>
      <c r="K290" s="49"/>
      <c r="L290" s="49"/>
      <c r="M290" s="49"/>
      <c r="N290" s="49"/>
      <c r="O290" s="49"/>
      <c r="P290" s="49"/>
      <c r="Q290" s="49"/>
      <c r="R290" s="49"/>
      <c r="S290" s="49"/>
      <c r="T290" s="49"/>
      <c r="U290" s="49"/>
      <c r="V290" s="49"/>
      <c r="W290" s="49"/>
      <c r="X290" s="49"/>
      <c r="Y290" s="49"/>
      <c r="Z290" s="40"/>
      <c r="AA290" s="41"/>
      <c r="AB290" s="42"/>
      <c r="AC290" s="42"/>
      <c r="AD290" s="42"/>
      <c r="AE290" s="42"/>
      <c r="AF290" s="42"/>
      <c r="AG290" s="43"/>
    </row>
    <row r="291" spans="1:33" ht="21" customHeight="1">
      <c r="A291" s="37"/>
      <c r="B291" s="38"/>
      <c r="C291" s="39"/>
      <c r="D291" s="49"/>
      <c r="E291" s="49"/>
      <c r="F291" s="49"/>
      <c r="G291" s="49"/>
      <c r="H291" s="49"/>
      <c r="I291" s="49"/>
      <c r="J291" s="49"/>
      <c r="K291" s="49"/>
      <c r="L291" s="49"/>
      <c r="M291" s="49"/>
      <c r="N291" s="49"/>
      <c r="O291" s="49"/>
      <c r="P291" s="49"/>
      <c r="Q291" s="49"/>
      <c r="R291" s="49"/>
      <c r="S291" s="49"/>
      <c r="T291" s="49"/>
      <c r="U291" s="49"/>
      <c r="V291" s="49"/>
      <c r="W291" s="49"/>
      <c r="X291" s="49"/>
      <c r="Y291" s="49"/>
      <c r="Z291" s="40"/>
      <c r="AA291" s="41"/>
      <c r="AB291" s="42"/>
      <c r="AC291" s="42"/>
      <c r="AD291" s="42"/>
      <c r="AE291" s="42"/>
      <c r="AF291" s="42"/>
      <c r="AG291" s="43"/>
    </row>
    <row r="292" spans="1:33" ht="21" customHeight="1">
      <c r="A292" s="37"/>
      <c r="B292" s="38"/>
      <c r="C292" s="39"/>
      <c r="D292" s="49"/>
      <c r="E292" s="49"/>
      <c r="F292" s="49"/>
      <c r="G292" s="49"/>
      <c r="H292" s="49"/>
      <c r="I292" s="49"/>
      <c r="J292" s="49"/>
      <c r="K292" s="49"/>
      <c r="L292" s="49"/>
      <c r="M292" s="49"/>
      <c r="N292" s="49"/>
      <c r="O292" s="49"/>
      <c r="P292" s="49"/>
      <c r="Q292" s="49"/>
      <c r="R292" s="49"/>
      <c r="S292" s="49"/>
      <c r="T292" s="49"/>
      <c r="U292" s="49"/>
      <c r="V292" s="49"/>
      <c r="W292" s="49"/>
      <c r="X292" s="49"/>
      <c r="Y292" s="49"/>
      <c r="Z292" s="40"/>
      <c r="AA292" s="41"/>
      <c r="AB292" s="42"/>
      <c r="AC292" s="42"/>
      <c r="AD292" s="42"/>
      <c r="AE292" s="42"/>
      <c r="AF292" s="42"/>
      <c r="AG292" s="43"/>
    </row>
    <row r="293" spans="1:33" ht="21" customHeight="1">
      <c r="A293" s="37"/>
      <c r="B293" s="38"/>
      <c r="C293" s="39"/>
      <c r="D293" s="49"/>
      <c r="E293" s="49"/>
      <c r="F293" s="49"/>
      <c r="G293" s="49"/>
      <c r="H293" s="49"/>
      <c r="I293" s="49"/>
      <c r="J293" s="49"/>
      <c r="K293" s="49"/>
      <c r="L293" s="49"/>
      <c r="M293" s="49"/>
      <c r="N293" s="49"/>
      <c r="O293" s="49"/>
      <c r="P293" s="49"/>
      <c r="Q293" s="49"/>
      <c r="R293" s="49"/>
      <c r="S293" s="49"/>
      <c r="T293" s="49"/>
      <c r="U293" s="49"/>
      <c r="V293" s="49"/>
      <c r="W293" s="49"/>
      <c r="X293" s="49"/>
      <c r="Y293" s="49"/>
      <c r="Z293" s="40"/>
      <c r="AA293" s="41"/>
      <c r="AB293" s="42"/>
      <c r="AC293" s="42"/>
      <c r="AD293" s="42"/>
      <c r="AE293" s="42"/>
      <c r="AF293" s="42"/>
      <c r="AG293" s="43"/>
    </row>
    <row r="294" spans="1:33" ht="21" customHeight="1">
      <c r="A294" s="37"/>
      <c r="B294" s="38"/>
      <c r="C294" s="39"/>
      <c r="D294" s="49"/>
      <c r="E294" s="49"/>
      <c r="F294" s="49"/>
      <c r="G294" s="49"/>
      <c r="H294" s="49"/>
      <c r="I294" s="49"/>
      <c r="J294" s="49"/>
      <c r="K294" s="49"/>
      <c r="L294" s="49"/>
      <c r="M294" s="49"/>
      <c r="N294" s="49"/>
      <c r="O294" s="49"/>
      <c r="P294" s="49"/>
      <c r="Q294" s="49"/>
      <c r="R294" s="49"/>
      <c r="S294" s="49"/>
      <c r="T294" s="49"/>
      <c r="U294" s="49"/>
      <c r="V294" s="49"/>
      <c r="W294" s="49"/>
      <c r="X294" s="49"/>
      <c r="Y294" s="49"/>
      <c r="Z294" s="40"/>
      <c r="AA294" s="41"/>
      <c r="AB294" s="42"/>
      <c r="AC294" s="42"/>
      <c r="AD294" s="42"/>
      <c r="AE294" s="42"/>
      <c r="AF294" s="42"/>
      <c r="AG294" s="43"/>
    </row>
    <row r="295" spans="1:33" ht="21" customHeight="1">
      <c r="A295" s="37"/>
      <c r="B295" s="38"/>
      <c r="C295" s="39"/>
      <c r="D295" s="49"/>
      <c r="E295" s="49"/>
      <c r="F295" s="49"/>
      <c r="G295" s="49"/>
      <c r="H295" s="49"/>
      <c r="I295" s="49"/>
      <c r="J295" s="49"/>
      <c r="K295" s="49"/>
      <c r="L295" s="49"/>
      <c r="M295" s="49"/>
      <c r="N295" s="49"/>
      <c r="O295" s="49"/>
      <c r="P295" s="49"/>
      <c r="Q295" s="49"/>
      <c r="R295" s="49"/>
      <c r="S295" s="49"/>
      <c r="T295" s="49"/>
      <c r="U295" s="49"/>
      <c r="V295" s="49"/>
      <c r="W295" s="49"/>
      <c r="X295" s="49"/>
      <c r="Y295" s="49"/>
      <c r="Z295" s="40"/>
      <c r="AA295" s="41"/>
      <c r="AB295" s="42"/>
      <c r="AC295" s="42"/>
      <c r="AD295" s="42"/>
      <c r="AE295" s="42"/>
      <c r="AF295" s="42"/>
      <c r="AG295" s="43"/>
    </row>
    <row r="296" spans="1:33" ht="21" customHeight="1">
      <c r="A296" s="37"/>
      <c r="B296" s="38"/>
      <c r="C296" s="39"/>
      <c r="D296" s="49"/>
      <c r="E296" s="49"/>
      <c r="F296" s="49"/>
      <c r="G296" s="49"/>
      <c r="H296" s="49"/>
      <c r="I296" s="49"/>
      <c r="J296" s="49"/>
      <c r="K296" s="49"/>
      <c r="L296" s="49"/>
      <c r="M296" s="49"/>
      <c r="N296" s="49"/>
      <c r="O296" s="49"/>
      <c r="P296" s="49"/>
      <c r="Q296" s="49"/>
      <c r="R296" s="49"/>
      <c r="S296" s="49"/>
      <c r="T296" s="49"/>
      <c r="U296" s="49"/>
      <c r="V296" s="49"/>
      <c r="W296" s="49"/>
      <c r="X296" s="49"/>
      <c r="Y296" s="49"/>
      <c r="Z296" s="40"/>
      <c r="AA296" s="41"/>
      <c r="AB296" s="42"/>
      <c r="AC296" s="42"/>
      <c r="AD296" s="42"/>
      <c r="AE296" s="42"/>
      <c r="AF296" s="42"/>
      <c r="AG296" s="43"/>
    </row>
    <row r="297" spans="1:33" ht="21" customHeight="1">
      <c r="A297" s="37"/>
      <c r="B297" s="38"/>
      <c r="C297" s="39"/>
      <c r="D297" s="49"/>
      <c r="E297" s="49"/>
      <c r="F297" s="49"/>
      <c r="G297" s="49"/>
      <c r="H297" s="49"/>
      <c r="I297" s="49"/>
      <c r="J297" s="49"/>
      <c r="K297" s="49"/>
      <c r="L297" s="49"/>
      <c r="M297" s="49"/>
      <c r="N297" s="49"/>
      <c r="O297" s="49"/>
      <c r="P297" s="49"/>
      <c r="Q297" s="49"/>
      <c r="R297" s="49"/>
      <c r="S297" s="49"/>
      <c r="T297" s="49"/>
      <c r="U297" s="49"/>
      <c r="V297" s="49"/>
      <c r="W297" s="49"/>
      <c r="X297" s="49"/>
      <c r="Y297" s="49"/>
      <c r="Z297" s="40"/>
      <c r="AA297" s="41"/>
      <c r="AB297" s="42"/>
      <c r="AC297" s="42"/>
      <c r="AD297" s="42"/>
      <c r="AE297" s="42"/>
      <c r="AF297" s="42"/>
      <c r="AG297" s="43"/>
    </row>
    <row r="298" spans="1:33" ht="21" customHeight="1">
      <c r="A298" s="37"/>
      <c r="B298" s="38"/>
      <c r="C298" s="39"/>
      <c r="D298" s="49"/>
      <c r="E298" s="49"/>
      <c r="F298" s="49"/>
      <c r="G298" s="49"/>
      <c r="H298" s="49"/>
      <c r="I298" s="49"/>
      <c r="J298" s="49"/>
      <c r="K298" s="49"/>
      <c r="L298" s="49"/>
      <c r="M298" s="49"/>
      <c r="N298" s="49"/>
      <c r="O298" s="49"/>
      <c r="P298" s="49"/>
      <c r="Q298" s="49"/>
      <c r="R298" s="49"/>
      <c r="S298" s="49"/>
      <c r="T298" s="49"/>
      <c r="U298" s="49"/>
      <c r="V298" s="49"/>
      <c r="W298" s="49"/>
      <c r="X298" s="49"/>
      <c r="Y298" s="49"/>
      <c r="Z298" s="40"/>
      <c r="AA298" s="41"/>
      <c r="AB298" s="42"/>
      <c r="AC298" s="42"/>
      <c r="AD298" s="42"/>
      <c r="AE298" s="42"/>
      <c r="AF298" s="42"/>
      <c r="AG298" s="43"/>
    </row>
    <row r="299" spans="1:33" ht="21" customHeight="1">
      <c r="A299" s="37"/>
      <c r="B299" s="38"/>
      <c r="C299" s="39"/>
      <c r="D299" s="49"/>
      <c r="E299" s="49"/>
      <c r="F299" s="49"/>
      <c r="G299" s="49"/>
      <c r="H299" s="49"/>
      <c r="I299" s="49"/>
      <c r="J299" s="49"/>
      <c r="K299" s="49"/>
      <c r="L299" s="49"/>
      <c r="M299" s="49"/>
      <c r="N299" s="49"/>
      <c r="O299" s="49"/>
      <c r="P299" s="49"/>
      <c r="Q299" s="49"/>
      <c r="R299" s="49"/>
      <c r="S299" s="49"/>
      <c r="T299" s="49"/>
      <c r="U299" s="49"/>
      <c r="V299" s="49"/>
      <c r="W299" s="49"/>
      <c r="X299" s="49"/>
      <c r="Y299" s="49"/>
      <c r="Z299" s="40"/>
      <c r="AA299" s="41"/>
      <c r="AB299" s="42"/>
      <c r="AC299" s="42"/>
      <c r="AD299" s="42"/>
      <c r="AE299" s="42"/>
      <c r="AF299" s="42"/>
      <c r="AG299" s="43"/>
    </row>
    <row r="300" spans="1:33" ht="21" customHeight="1">
      <c r="A300" s="37"/>
      <c r="B300" s="38"/>
      <c r="C300" s="39"/>
      <c r="D300" s="49"/>
      <c r="E300" s="49"/>
      <c r="F300" s="49"/>
      <c r="G300" s="49"/>
      <c r="H300" s="49"/>
      <c r="I300" s="49"/>
      <c r="J300" s="49"/>
      <c r="K300" s="49"/>
      <c r="L300" s="49"/>
      <c r="M300" s="49"/>
      <c r="N300" s="49"/>
      <c r="O300" s="49"/>
      <c r="P300" s="49"/>
      <c r="Q300" s="49"/>
      <c r="R300" s="49"/>
      <c r="S300" s="49"/>
      <c r="T300" s="49"/>
      <c r="U300" s="49"/>
      <c r="V300" s="49"/>
      <c r="W300" s="49"/>
      <c r="X300" s="49"/>
      <c r="Y300" s="49"/>
      <c r="Z300" s="40"/>
      <c r="AA300" s="41"/>
      <c r="AB300" s="42"/>
      <c r="AC300" s="42"/>
      <c r="AD300" s="42"/>
      <c r="AE300" s="42"/>
      <c r="AF300" s="42"/>
      <c r="AG300" s="43"/>
    </row>
    <row r="301" spans="1:33" ht="21" customHeight="1">
      <c r="A301" s="37"/>
      <c r="B301" s="38"/>
      <c r="C301" s="39"/>
      <c r="D301" s="49"/>
      <c r="E301" s="49"/>
      <c r="F301" s="49"/>
      <c r="G301" s="49"/>
      <c r="H301" s="49"/>
      <c r="I301" s="49"/>
      <c r="J301" s="49"/>
      <c r="K301" s="49"/>
      <c r="L301" s="49"/>
      <c r="M301" s="49"/>
      <c r="N301" s="49"/>
      <c r="O301" s="49"/>
      <c r="P301" s="49"/>
      <c r="Q301" s="49"/>
      <c r="R301" s="49"/>
      <c r="S301" s="49"/>
      <c r="T301" s="49"/>
      <c r="U301" s="49"/>
      <c r="V301" s="49"/>
      <c r="W301" s="49"/>
      <c r="X301" s="49"/>
      <c r="Y301" s="49"/>
      <c r="Z301" s="40"/>
      <c r="AA301" s="41"/>
      <c r="AB301" s="42"/>
      <c r="AC301" s="42"/>
      <c r="AD301" s="42"/>
      <c r="AE301" s="42"/>
      <c r="AF301" s="42"/>
      <c r="AG301" s="43"/>
    </row>
    <row r="302" spans="1:33" ht="21" customHeight="1">
      <c r="A302" s="37"/>
      <c r="B302" s="38"/>
      <c r="C302" s="39"/>
      <c r="D302" s="49"/>
      <c r="E302" s="49"/>
      <c r="F302" s="49"/>
      <c r="G302" s="49"/>
      <c r="H302" s="49"/>
      <c r="I302" s="49"/>
      <c r="J302" s="49"/>
      <c r="K302" s="49"/>
      <c r="L302" s="49"/>
      <c r="M302" s="49"/>
      <c r="N302" s="49"/>
      <c r="O302" s="49"/>
      <c r="P302" s="49"/>
      <c r="Q302" s="49"/>
      <c r="R302" s="49"/>
      <c r="S302" s="49"/>
      <c r="T302" s="49"/>
      <c r="U302" s="49"/>
      <c r="V302" s="49"/>
      <c r="W302" s="49"/>
      <c r="X302" s="49"/>
      <c r="Y302" s="49"/>
      <c r="Z302" s="40"/>
      <c r="AA302" s="41"/>
      <c r="AB302" s="42"/>
      <c r="AC302" s="42"/>
      <c r="AD302" s="42"/>
      <c r="AE302" s="42"/>
      <c r="AF302" s="42"/>
      <c r="AG302" s="43"/>
    </row>
    <row r="303" spans="1:33" ht="21" customHeight="1">
      <c r="A303" s="37"/>
      <c r="B303" s="38"/>
      <c r="C303" s="39"/>
      <c r="D303" s="49"/>
      <c r="E303" s="49"/>
      <c r="F303" s="49"/>
      <c r="G303" s="49"/>
      <c r="H303" s="49"/>
      <c r="I303" s="49"/>
      <c r="J303" s="49"/>
      <c r="K303" s="49"/>
      <c r="L303" s="49"/>
      <c r="M303" s="49"/>
      <c r="N303" s="49"/>
      <c r="O303" s="49"/>
      <c r="P303" s="49"/>
      <c r="Q303" s="49"/>
      <c r="R303" s="49"/>
      <c r="S303" s="49"/>
      <c r="T303" s="49"/>
      <c r="U303" s="49"/>
      <c r="V303" s="49"/>
      <c r="W303" s="49"/>
      <c r="X303" s="49"/>
      <c r="Y303" s="49"/>
      <c r="Z303" s="40"/>
      <c r="AA303" s="41"/>
      <c r="AB303" s="42"/>
      <c r="AC303" s="42"/>
      <c r="AD303" s="42"/>
      <c r="AE303" s="42"/>
      <c r="AF303" s="42"/>
      <c r="AG303" s="43"/>
    </row>
    <row r="304" spans="1:33" ht="27" customHeight="1">
      <c r="A304" s="37"/>
      <c r="B304" s="497" t="s">
        <v>301</v>
      </c>
      <c r="C304" s="498"/>
      <c r="D304" s="498"/>
      <c r="E304" s="498"/>
      <c r="F304" s="498"/>
      <c r="G304" s="498"/>
      <c r="H304" s="498"/>
      <c r="I304" s="498"/>
      <c r="J304" s="498"/>
      <c r="K304" s="498"/>
      <c r="L304" s="498"/>
      <c r="M304" s="498"/>
      <c r="N304" s="498"/>
      <c r="O304" s="498"/>
      <c r="P304" s="498"/>
      <c r="Q304" s="498"/>
      <c r="R304" s="498"/>
      <c r="S304" s="498"/>
      <c r="T304" s="498"/>
      <c r="U304" s="498"/>
      <c r="V304" s="498"/>
      <c r="W304" s="498"/>
      <c r="X304" s="498"/>
      <c r="Y304" s="499"/>
      <c r="Z304" s="40"/>
      <c r="AA304" s="41"/>
      <c r="AB304" s="42"/>
      <c r="AC304" s="42"/>
      <c r="AD304" s="42"/>
      <c r="AE304" s="42"/>
      <c r="AF304" s="54">
        <f>AF270+AF278+AF287</f>
        <v>140990</v>
      </c>
      <c r="AG304" s="43"/>
    </row>
  </sheetData>
  <mergeCells count="10">
    <mergeCell ref="B40:Y40"/>
    <mergeCell ref="B140:Y140"/>
    <mergeCell ref="B239:Y239"/>
    <mergeCell ref="B304:Y304"/>
    <mergeCell ref="AD5:AE5"/>
    <mergeCell ref="AG5:AG6"/>
    <mergeCell ref="B5:Y6"/>
    <mergeCell ref="Z5:Z6"/>
    <mergeCell ref="AA5:AA6"/>
    <mergeCell ref="AB5:AC5"/>
  </mergeCells>
  <phoneticPr fontId="28" type="noConversion"/>
  <pageMargins left="0.42" right="0.33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เวิร์กชีต</vt:lpstr>
      </vt:variant>
      <vt:variant>
        <vt:i4>8</vt:i4>
      </vt:variant>
      <vt:variant>
        <vt:lpstr>ช่วงที่มีชื่อ</vt:lpstr>
      </vt:variant>
      <vt:variant>
        <vt:i4>7</vt:i4>
      </vt:variant>
    </vt:vector>
  </HeadingPairs>
  <TitlesOfParts>
    <vt:vector size="15" baseType="lpstr">
      <vt:lpstr>ปร.6 </vt:lpstr>
      <vt:lpstr>ปร.5ก </vt:lpstr>
      <vt:lpstr>ปร.5ข </vt:lpstr>
      <vt:lpstr>ปร.4 </vt:lpstr>
      <vt:lpstr>ปร.5(GH4 Nuclearhouse)</vt:lpstr>
      <vt:lpstr>ปร.6(สนง.)</vt:lpstr>
      <vt:lpstr>f อาคาร</vt:lpstr>
      <vt:lpstr>Sheet2</vt:lpstr>
      <vt:lpstr>'f อาคาร'!Print_Area</vt:lpstr>
      <vt:lpstr>'ปร.4 '!Print_Area</vt:lpstr>
      <vt:lpstr>'ปร.5(GH4 Nuclearhouse)'!Print_Area</vt:lpstr>
      <vt:lpstr>'ปร.5ก '!Print_Area</vt:lpstr>
      <vt:lpstr>'ปร.5ข '!Print_Area</vt:lpstr>
      <vt:lpstr>'ปร.6 '!Print_Area</vt:lpstr>
      <vt:lpstr>'ปร.4 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svoa</dc:creator>
  <cp:lastModifiedBy>ACER</cp:lastModifiedBy>
  <cp:lastPrinted>2023-02-03T03:31:28Z</cp:lastPrinted>
  <dcterms:created xsi:type="dcterms:W3CDTF">2005-10-30T01:53:48Z</dcterms:created>
  <dcterms:modified xsi:type="dcterms:W3CDTF">2023-02-05T06:17:54Z</dcterms:modified>
</cp:coreProperties>
</file>